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20" windowHeight="1041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Titles" localSheetId="0">'Scoresheet'!$A:$G,'Scoresheet'!$1:$2</definedName>
  </definedNames>
  <calcPr fullCalcOnLoad="1" fullPrecision="0"/>
</workbook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rFont val="Tahoma"/>
            <family val="0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rFont val="Tahoma"/>
            <family val="0"/>
          </rPr>
          <t>In ODPL, we don't rank based on Class.</t>
        </r>
      </text>
    </comment>
  </commentList>
</comments>
</file>

<file path=xl/sharedStrings.xml><?xml version="1.0" encoding="utf-8"?>
<sst xmlns="http://schemas.openxmlformats.org/spreadsheetml/2006/main" count="193" uniqueCount="95">
  <si>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</si>
  <si>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</si>
  <si>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</si>
  <si>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</si>
  <si>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</si>
  <si>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</si>
  <si>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</si>
  <si>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</si>
  <si>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</si>
  <si>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</si>
  <si>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</si>
  <si>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</si>
  <si>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</si>
  <si>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</si>
  <si>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</si>
  <si>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</si>
  <si>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</si>
  <si>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</si>
  <si>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</si>
  <si>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</si>
  <si>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</si>
  <si>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</si>
  <si>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</si>
  <si>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</si>
  <si>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</si>
  <si>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</si>
  <si>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</si>
  <si>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</si>
  <si>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</si>
  <si>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</si>
  <si>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</si>
  <si>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</si>
  <si>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</si>
  <si>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</si>
  <si>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</si>
  <si>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</si>
  <si>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</si>
  <si>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</si>
  <si>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</si>
  <si>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</si>
  <si>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</si>
  <si>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</si>
  <si>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</si>
  <si>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</si>
  <si>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</si>
  <si>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</si>
  <si>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</si>
  <si>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</si>
  <si>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</si>
  <si>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</si>
  <si>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</si>
  <si>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</si>
  <si>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</si>
  <si>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</si>
  <si>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</si>
  <si>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</si>
  <si>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</si>
  <si>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</si>
  <si>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</si>
  <si>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</si>
  <si>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</si>
  <si>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</si>
  <si>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</si>
  <si>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</si>
  <si>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</si>
  <si>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</si>
  <si>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</si>
  <si>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</si>
  <si>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</si>
  <si>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</si>
  <si>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</si>
  <si>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</si>
  <si>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</si>
  <si>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</si>
  <si>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</si>
  <si>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</si>
  <si>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</si>
  <si>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</si>
  <si>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</si>
  <si>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</si>
  <si>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</si>
  <si>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</si>
  <si>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</si>
  <si>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</si>
  <si>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t>Name (First, Last Initial)</t>
  </si>
  <si>
    <t>Alex B.</t>
  </si>
  <si>
    <t>Mike D.</t>
  </si>
  <si>
    <t>Dickson L. #1</t>
  </si>
  <si>
    <t>Tyrome M.</t>
  </si>
  <si>
    <t>Peter H. Sr.</t>
  </si>
  <si>
    <t>Shane S.</t>
  </si>
  <si>
    <t>Dickson L. #2</t>
  </si>
  <si>
    <t>Bernard S. #2</t>
  </si>
  <si>
    <t>Bernard S. #1</t>
  </si>
  <si>
    <t>Ben M.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</si>
</sst>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00"/>
    <numFmt numFmtId="173" formatCode="0.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11" xfId="0" applyNumberFormat="1" applyFont="1" applyBorder="1" applyAlignment="1" applyProtection="1">
      <alignment horizontal="center" vertical="center"/>
      <protection/>
    </xf>
    <xf numFmtId="1" fontId="1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73" fontId="0" fillId="0" borderId="0" xfId="0" applyNumberFormat="1" applyBorder="1" applyAlignment="1" applyProtection="1">
      <alignment horizontal="right" vertical="center"/>
      <protection/>
    </xf>
    <xf numFmtId="2" fontId="2" fillId="0" borderId="13" xfId="0" applyNumberFormat="1" applyFont="1" applyBorder="1" applyAlignment="1" applyProtection="1">
      <alignment horizontal="right" vertical="center"/>
      <protection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horizontal="center" vertical="center"/>
      <protection/>
    </xf>
    <xf numFmtId="2" fontId="0" fillId="0" borderId="15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9" fontId="2" fillId="0" borderId="18" xfId="0" applyNumberFormat="1" applyFont="1" applyBorder="1" applyAlignment="1" applyProtection="1">
      <alignment horizontal="center" wrapText="1"/>
      <protection/>
    </xf>
    <xf numFmtId="49" fontId="6" fillId="0" borderId="19" xfId="0" applyNumberFormat="1" applyFont="1" applyBorder="1" applyAlignment="1" applyProtection="1">
      <alignment horizontal="center" vertical="center" textRotation="180"/>
      <protection/>
    </xf>
    <xf numFmtId="49" fontId="6" fillId="0" borderId="18" xfId="0" applyNumberFormat="1" applyFont="1" applyBorder="1" applyAlignment="1" applyProtection="1">
      <alignment horizontal="center" vertical="center" textRotation="180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2" fontId="2" fillId="0" borderId="23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Border="1" applyAlignment="1" applyProtection="1">
      <alignment horizontal="right" vertical="center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 wrapText="1"/>
      <protection/>
    </xf>
    <xf numFmtId="173" fontId="0" fillId="0" borderId="27" xfId="0" applyNumberFormat="1" applyBorder="1" applyAlignment="1" applyProtection="1">
      <alignment horizontal="right" vertical="center"/>
      <protection/>
    </xf>
    <xf numFmtId="1" fontId="0" fillId="0" borderId="28" xfId="0" applyNumberFormat="1" applyBorder="1" applyAlignment="1" applyProtection="1">
      <alignment horizontal="right" vertical="center"/>
      <protection/>
    </xf>
    <xf numFmtId="49" fontId="6" fillId="0" borderId="29" xfId="0" applyNumberFormat="1" applyFont="1" applyBorder="1" applyAlignment="1" applyProtection="1">
      <alignment horizontal="center" wrapText="1"/>
      <protection/>
    </xf>
    <xf numFmtId="49" fontId="6" fillId="0" borderId="30" xfId="0" applyNumberFormat="1" applyFont="1" applyBorder="1" applyAlignment="1" applyProtection="1">
      <alignment horizontal="center" wrapText="1"/>
      <protection/>
    </xf>
    <xf numFmtId="49" fontId="6" fillId="0" borderId="31" xfId="0" applyNumberFormat="1" applyFont="1" applyBorder="1" applyAlignment="1" applyProtection="1">
      <alignment horizontal="center" vertical="center" wrapText="1"/>
      <protection locked="0"/>
    </xf>
    <xf numFmtId="49" fontId="6" fillId="0" borderId="32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2" fillId="0" borderId="17" xfId="0" applyNumberFormat="1" applyFont="1" applyBorder="1" applyAlignment="1" applyProtection="1">
      <alignment horizontal="center" textRotation="90" wrapText="1"/>
      <protection/>
    </xf>
    <xf numFmtId="49" fontId="2" fillId="0" borderId="16" xfId="0" applyNumberFormat="1" applyFont="1" applyBorder="1" applyAlignment="1" applyProtection="1">
      <alignment horizontal="center" textRotation="90" wrapText="1"/>
      <protection/>
    </xf>
    <xf numFmtId="1" fontId="2" fillId="0" borderId="17" xfId="0" applyNumberFormat="1" applyFont="1" applyBorder="1" applyAlignment="1" applyProtection="1">
      <alignment horizontal="center" textRotation="90" wrapText="1"/>
      <protection/>
    </xf>
    <xf numFmtId="1" fontId="0" fillId="0" borderId="0" xfId="0" applyNumberFormat="1" applyBorder="1" applyAlignment="1" applyProtection="1">
      <alignment horizontal="left" vertical="center"/>
      <protection locked="0"/>
    </xf>
    <xf numFmtId="1" fontId="0" fillId="0" borderId="0" xfId="0" applyNumberFormat="1" applyBorder="1" applyAlignment="1">
      <alignment/>
    </xf>
    <xf numFmtId="49" fontId="2" fillId="0" borderId="33" xfId="0" applyNumberFormat="1" applyFont="1" applyBorder="1" applyAlignment="1" applyProtection="1">
      <alignment horizontal="center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49" fontId="6" fillId="0" borderId="37" xfId="0" applyNumberFormat="1" applyFont="1" applyBorder="1" applyAlignment="1" applyProtection="1">
      <alignment horizontal="center" wrapText="1"/>
      <protection/>
    </xf>
    <xf numFmtId="49" fontId="6" fillId="0" borderId="36" xfId="0" applyNumberFormat="1" applyFont="1" applyBorder="1" applyAlignment="1" applyProtection="1">
      <alignment horizontal="center" wrapText="1"/>
      <protection/>
    </xf>
    <xf numFmtId="49" fontId="2" fillId="0" borderId="36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2"/>
  <sheetViews>
    <sheetView tabSelected="1" zoomScalePageLayoutView="0" workbookViewId="0" topLeftCell="A1">
      <pane xSplit="7" ySplit="2" topLeftCell="H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N18" sqref="N18"/>
    </sheetView>
  </sheetViews>
  <sheetFormatPr defaultColWidth="6.421875" defaultRowHeight="12.75"/>
  <cols>
    <col min="1" max="1" width="3.28125" style="5" bestFit="1" customWidth="1"/>
    <col min="2" max="2" width="13.140625" style="4" customWidth="1"/>
    <col min="3" max="3" width="2.57421875" style="53" hidden="1" customWidth="1"/>
    <col min="4" max="4" width="3.28125" style="4" hidden="1" customWidth="1"/>
    <col min="5" max="5" width="4.00390625" style="4" hidden="1" customWidth="1"/>
    <col min="6" max="6" width="4.7109375" style="4" customWidth="1"/>
    <col min="7" max="7" width="5.7109375" style="4" hidden="1" customWidth="1"/>
    <col min="8" max="8" width="3.7109375" style="17" hidden="1" customWidth="1"/>
    <col min="9" max="9" width="5.140625" style="17" hidden="1" customWidth="1"/>
    <col min="10" max="11" width="2.00390625" style="17" hidden="1" customWidth="1"/>
    <col min="12" max="12" width="8.421875" style="17" customWidth="1"/>
    <col min="13" max="13" width="7.421875" style="4" customWidth="1"/>
    <col min="14" max="14" width="5.28125" style="4" customWidth="1"/>
    <col min="15" max="15" width="5.421875" style="4" customWidth="1"/>
    <col min="16" max="16" width="5.00390625" style="4" customWidth="1"/>
    <col min="17" max="17" width="5.421875" style="4" customWidth="1"/>
    <col min="18" max="23" width="5.421875" style="4" hidden="1" customWidth="1"/>
    <col min="24" max="24" width="3.7109375" style="4" customWidth="1"/>
    <col min="25" max="27" width="2.28125" style="4" customWidth="1"/>
    <col min="28" max="28" width="3.421875" style="4" customWidth="1"/>
    <col min="29" max="29" width="6.7109375" style="4" customWidth="1"/>
    <col min="30" max="30" width="4.421875" style="4" customWidth="1"/>
    <col min="31" max="31" width="4.28125" style="4" customWidth="1"/>
    <col min="32" max="32" width="8.421875" style="3" customWidth="1"/>
    <col min="33" max="33" width="6.57421875" style="0" customWidth="1"/>
    <col min="34" max="35" width="5.421875" style="0" hidden="1" customWidth="1"/>
    <col min="36" max="36" width="5.421875" style="4" hidden="1" customWidth="1"/>
    <col min="37" max="37" width="3.7109375" style="0" customWidth="1"/>
    <col min="38" max="40" width="2.28125" style="0" customWidth="1"/>
    <col min="41" max="41" width="3.421875" style="0" customWidth="1"/>
    <col min="42" max="42" width="6.421875" style="4" customWidth="1"/>
    <col min="43" max="43" width="4.421875" style="4" customWidth="1"/>
    <col min="44" max="44" width="4.28125" style="0" customWidth="1"/>
    <col min="45" max="45" width="6.421875" style="0" customWidth="1"/>
    <col min="46" max="46" width="5.421875" style="0" customWidth="1"/>
    <col min="47" max="48" width="5.421875" style="0" hidden="1" customWidth="1"/>
    <col min="49" max="49" width="3.7109375" style="0" customWidth="1"/>
    <col min="50" max="52" width="2.28125" style="0" customWidth="1"/>
    <col min="53" max="53" width="3.421875" style="0" customWidth="1"/>
    <col min="54" max="54" width="6.421875" style="4" customWidth="1"/>
    <col min="55" max="55" width="4.421875" style="4" customWidth="1"/>
    <col min="56" max="56" width="4.28125" style="0" customWidth="1"/>
    <col min="57" max="57" width="6.421875" style="0" customWidth="1"/>
    <col min="58" max="58" width="5.421875" style="0" customWidth="1"/>
    <col min="59" max="59" width="5.421875" style="0" hidden="1" customWidth="1"/>
    <col min="60" max="60" width="5.421875" style="4" hidden="1" customWidth="1"/>
    <col min="61" max="61" width="3.7109375" style="0" customWidth="1"/>
    <col min="62" max="64" width="2.28125" style="0" customWidth="1"/>
    <col min="65" max="65" width="3.421875" style="0" customWidth="1"/>
    <col min="66" max="66" width="6.421875" style="4" customWidth="1"/>
    <col min="67" max="67" width="4.421875" style="4" customWidth="1"/>
    <col min="68" max="68" width="4.28125" style="0" customWidth="1"/>
    <col min="69" max="69" width="6.421875" style="0" customWidth="1"/>
    <col min="70" max="70" width="5.421875" style="0" customWidth="1"/>
    <col min="71" max="72" width="5.421875" style="0" hidden="1" customWidth="1"/>
    <col min="73" max="73" width="3.7109375" style="0" customWidth="1"/>
    <col min="74" max="76" width="2.28125" style="0" customWidth="1"/>
    <col min="77" max="77" width="3.421875" style="0" customWidth="1"/>
    <col min="78" max="78" width="6.421875" style="4" customWidth="1"/>
    <col min="79" max="79" width="4.421875" style="4" customWidth="1"/>
    <col min="80" max="80" width="4.28125" style="0" customWidth="1"/>
    <col min="81" max="81" width="6.421875" style="0" customWidth="1"/>
    <col min="82" max="83" width="5.421875" style="0" hidden="1" customWidth="1"/>
    <col min="84" max="84" width="3.7109375" style="0" hidden="1" customWidth="1"/>
    <col min="85" max="87" width="2.28125" style="0" hidden="1" customWidth="1"/>
    <col min="88" max="88" width="3.421875" style="0" hidden="1" customWidth="1"/>
    <col min="89" max="89" width="6.421875" style="4" hidden="1" customWidth="1"/>
    <col min="90" max="90" width="4.421875" style="4" hidden="1" customWidth="1"/>
    <col min="91" max="91" width="4.28125" style="0" hidden="1" customWidth="1"/>
    <col min="92" max="92" width="6.421875" style="0" hidden="1" customWidth="1"/>
    <col min="93" max="94" width="5.421875" style="0" hidden="1" customWidth="1"/>
    <col min="95" max="95" width="3.7109375" style="0" hidden="1" customWidth="1"/>
    <col min="96" max="98" width="2.28125" style="0" hidden="1" customWidth="1"/>
    <col min="99" max="99" width="3.421875" style="0" hidden="1" customWidth="1"/>
    <col min="100" max="100" width="6.421875" style="4" hidden="1" customWidth="1"/>
    <col min="101" max="101" width="4.421875" style="4" hidden="1" customWidth="1"/>
    <col min="102" max="102" width="4.28125" style="0" hidden="1" customWidth="1"/>
    <col min="103" max="103" width="6.421875" style="0" hidden="1" customWidth="1"/>
    <col min="104" max="105" width="5.421875" style="0" hidden="1" customWidth="1"/>
    <col min="106" max="106" width="3.7109375" style="0" hidden="1" customWidth="1"/>
    <col min="107" max="109" width="2.28125" style="0" hidden="1" customWidth="1"/>
    <col min="110" max="110" width="3.421875" style="0" hidden="1" customWidth="1"/>
    <col min="111" max="111" width="6.421875" style="4" hidden="1" customWidth="1"/>
    <col min="112" max="112" width="4.421875" style="4" hidden="1" customWidth="1"/>
    <col min="113" max="113" width="4.28125" style="0" hidden="1" customWidth="1"/>
    <col min="114" max="114" width="6.421875" style="0" hidden="1" customWidth="1"/>
    <col min="115" max="115" width="6.421875" style="0" customWidth="1"/>
  </cols>
  <sheetData>
    <row r="1" spans="1:114" ht="27" customHeight="1" thickTop="1">
      <c r="A1" s="57" t="s">
        <v>21</v>
      </c>
      <c r="B1" s="60"/>
      <c r="C1" s="60"/>
      <c r="D1" s="60"/>
      <c r="E1" s="60"/>
      <c r="F1" s="60"/>
      <c r="G1" s="60"/>
      <c r="H1" s="42" t="s">
        <v>4</v>
      </c>
      <c r="I1" s="43" t="s">
        <v>5</v>
      </c>
      <c r="J1" s="58" t="s">
        <v>49</v>
      </c>
      <c r="K1" s="59"/>
      <c r="L1" s="54" t="s">
        <v>30</v>
      </c>
      <c r="M1" s="61"/>
      <c r="N1" s="61"/>
      <c r="O1" s="61"/>
      <c r="P1" s="62"/>
      <c r="Q1" s="57" t="s">
        <v>20</v>
      </c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 t="s">
        <v>23</v>
      </c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 t="s">
        <v>24</v>
      </c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4" t="s">
        <v>25</v>
      </c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6"/>
      <c r="BR1" s="54" t="s">
        <v>26</v>
      </c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6"/>
      <c r="CD1" s="54" t="s">
        <v>27</v>
      </c>
      <c r="CE1" s="55"/>
      <c r="CF1" s="55"/>
      <c r="CG1" s="55"/>
      <c r="CH1" s="55"/>
      <c r="CI1" s="55"/>
      <c r="CJ1" s="55"/>
      <c r="CK1" s="55"/>
      <c r="CL1" s="55"/>
      <c r="CM1" s="55"/>
      <c r="CN1" s="56"/>
      <c r="CO1" s="54" t="s">
        <v>28</v>
      </c>
      <c r="CP1" s="55"/>
      <c r="CQ1" s="55"/>
      <c r="CR1" s="55"/>
      <c r="CS1" s="55"/>
      <c r="CT1" s="55"/>
      <c r="CU1" s="55"/>
      <c r="CV1" s="55"/>
      <c r="CW1" s="55"/>
      <c r="CX1" s="55"/>
      <c r="CY1" s="56"/>
      <c r="CZ1" s="54" t="s">
        <v>29</v>
      </c>
      <c r="DA1" s="55"/>
      <c r="DB1" s="55"/>
      <c r="DC1" s="55"/>
      <c r="DD1" s="55"/>
      <c r="DE1" s="55"/>
      <c r="DF1" s="55"/>
      <c r="DG1" s="55"/>
      <c r="DH1" s="55"/>
      <c r="DI1" s="55"/>
      <c r="DJ1" s="56"/>
    </row>
    <row r="2" spans="1:114" ht="42" customHeight="1" thickBot="1">
      <c r="A2" s="50" t="s">
        <v>46</v>
      </c>
      <c r="B2" s="28" t="s">
        <v>84</v>
      </c>
      <c r="C2" s="51" t="s">
        <v>83</v>
      </c>
      <c r="D2" s="49" t="s">
        <v>47</v>
      </c>
      <c r="E2" s="28" t="s">
        <v>48</v>
      </c>
      <c r="F2" s="28" t="s">
        <v>22</v>
      </c>
      <c r="G2" s="29" t="s">
        <v>19</v>
      </c>
      <c r="H2" s="44" t="s">
        <v>74</v>
      </c>
      <c r="I2" s="45" t="s">
        <v>74</v>
      </c>
      <c r="J2" s="30" t="s">
        <v>2</v>
      </c>
      <c r="K2" s="31" t="s">
        <v>3</v>
      </c>
      <c r="L2" s="34" t="s">
        <v>71</v>
      </c>
      <c r="M2" s="35" t="s">
        <v>68</v>
      </c>
      <c r="N2" s="32" t="s">
        <v>69</v>
      </c>
      <c r="O2" s="38" t="s">
        <v>70</v>
      </c>
      <c r="P2" s="39" t="s">
        <v>67</v>
      </c>
      <c r="Q2" s="27" t="s">
        <v>51</v>
      </c>
      <c r="R2" s="28" t="s">
        <v>52</v>
      </c>
      <c r="S2" s="28" t="s">
        <v>53</v>
      </c>
      <c r="T2" s="28" t="s">
        <v>54</v>
      </c>
      <c r="U2" s="28" t="s">
        <v>55</v>
      </c>
      <c r="V2" s="28" t="s">
        <v>56</v>
      </c>
      <c r="W2" s="28" t="s">
        <v>57</v>
      </c>
      <c r="X2" s="28" t="s">
        <v>50</v>
      </c>
      <c r="Y2" s="28" t="s">
        <v>58</v>
      </c>
      <c r="Z2" s="28" t="s">
        <v>59</v>
      </c>
      <c r="AA2" s="28" t="s">
        <v>60</v>
      </c>
      <c r="AB2" s="32" t="s">
        <v>61</v>
      </c>
      <c r="AC2" s="33" t="s">
        <v>62</v>
      </c>
      <c r="AD2" s="28" t="s">
        <v>66</v>
      </c>
      <c r="AE2" s="28" t="s">
        <v>63</v>
      </c>
      <c r="AF2" s="29" t="s">
        <v>64</v>
      </c>
      <c r="AG2" s="27" t="s">
        <v>51</v>
      </c>
      <c r="AH2" s="28" t="s">
        <v>52</v>
      </c>
      <c r="AI2" s="28" t="s">
        <v>53</v>
      </c>
      <c r="AJ2" s="28" t="s">
        <v>54</v>
      </c>
      <c r="AK2" s="28" t="s">
        <v>50</v>
      </c>
      <c r="AL2" s="28" t="s">
        <v>58</v>
      </c>
      <c r="AM2" s="28" t="s">
        <v>59</v>
      </c>
      <c r="AN2" s="28" t="s">
        <v>60</v>
      </c>
      <c r="AO2" s="28" t="s">
        <v>61</v>
      </c>
      <c r="AP2" s="33" t="s">
        <v>62</v>
      </c>
      <c r="AQ2" s="28" t="s">
        <v>66</v>
      </c>
      <c r="AR2" s="28" t="s">
        <v>63</v>
      </c>
      <c r="AS2" s="29" t="s">
        <v>64</v>
      </c>
      <c r="AT2" s="27" t="s">
        <v>51</v>
      </c>
      <c r="AU2" s="28" t="s">
        <v>52</v>
      </c>
      <c r="AV2" s="28" t="s">
        <v>53</v>
      </c>
      <c r="AW2" s="28" t="s">
        <v>50</v>
      </c>
      <c r="AX2" s="28" t="s">
        <v>58</v>
      </c>
      <c r="AY2" s="28" t="s">
        <v>59</v>
      </c>
      <c r="AZ2" s="28" t="s">
        <v>60</v>
      </c>
      <c r="BA2" s="28" t="s">
        <v>61</v>
      </c>
      <c r="BB2" s="33" t="s">
        <v>62</v>
      </c>
      <c r="BC2" s="28" t="s">
        <v>66</v>
      </c>
      <c r="BD2" s="28" t="s">
        <v>63</v>
      </c>
      <c r="BE2" s="29" t="s">
        <v>64</v>
      </c>
      <c r="BF2" s="27" t="s">
        <v>51</v>
      </c>
      <c r="BG2" s="28" t="s">
        <v>52</v>
      </c>
      <c r="BH2" s="28" t="s">
        <v>53</v>
      </c>
      <c r="BI2" s="28" t="s">
        <v>50</v>
      </c>
      <c r="BJ2" s="28" t="s">
        <v>58</v>
      </c>
      <c r="BK2" s="28" t="s">
        <v>59</v>
      </c>
      <c r="BL2" s="28" t="s">
        <v>60</v>
      </c>
      <c r="BM2" s="28" t="s">
        <v>61</v>
      </c>
      <c r="BN2" s="33" t="s">
        <v>62</v>
      </c>
      <c r="BO2" s="28" t="s">
        <v>66</v>
      </c>
      <c r="BP2" s="28" t="s">
        <v>63</v>
      </c>
      <c r="BQ2" s="29" t="s">
        <v>64</v>
      </c>
      <c r="BR2" s="27" t="s">
        <v>51</v>
      </c>
      <c r="BS2" s="28" t="s">
        <v>52</v>
      </c>
      <c r="BT2" s="28" t="s">
        <v>53</v>
      </c>
      <c r="BU2" s="28" t="s">
        <v>50</v>
      </c>
      <c r="BV2" s="28" t="s">
        <v>58</v>
      </c>
      <c r="BW2" s="28" t="s">
        <v>59</v>
      </c>
      <c r="BX2" s="28" t="s">
        <v>60</v>
      </c>
      <c r="BY2" s="28" t="s">
        <v>61</v>
      </c>
      <c r="BZ2" s="33" t="s">
        <v>62</v>
      </c>
      <c r="CA2" s="28" t="s">
        <v>66</v>
      </c>
      <c r="CB2" s="28" t="s">
        <v>63</v>
      </c>
      <c r="CC2" s="29" t="s">
        <v>64</v>
      </c>
      <c r="CD2" s="27" t="s">
        <v>51</v>
      </c>
      <c r="CE2" s="28" t="s">
        <v>52</v>
      </c>
      <c r="CF2" s="28" t="s">
        <v>50</v>
      </c>
      <c r="CG2" s="28" t="s">
        <v>58</v>
      </c>
      <c r="CH2" s="28" t="s">
        <v>59</v>
      </c>
      <c r="CI2" s="28" t="s">
        <v>60</v>
      </c>
      <c r="CJ2" s="28" t="s">
        <v>61</v>
      </c>
      <c r="CK2" s="33" t="s">
        <v>62</v>
      </c>
      <c r="CL2" s="28" t="s">
        <v>66</v>
      </c>
      <c r="CM2" s="28" t="s">
        <v>63</v>
      </c>
      <c r="CN2" s="29" t="s">
        <v>64</v>
      </c>
      <c r="CO2" s="27" t="s">
        <v>51</v>
      </c>
      <c r="CP2" s="28" t="s">
        <v>52</v>
      </c>
      <c r="CQ2" s="28" t="s">
        <v>50</v>
      </c>
      <c r="CR2" s="28" t="s">
        <v>58</v>
      </c>
      <c r="CS2" s="28" t="s">
        <v>59</v>
      </c>
      <c r="CT2" s="28" t="s">
        <v>60</v>
      </c>
      <c r="CU2" s="28" t="s">
        <v>61</v>
      </c>
      <c r="CV2" s="33" t="s">
        <v>62</v>
      </c>
      <c r="CW2" s="28" t="s">
        <v>66</v>
      </c>
      <c r="CX2" s="28" t="s">
        <v>63</v>
      </c>
      <c r="CY2" s="29" t="s">
        <v>64</v>
      </c>
      <c r="CZ2" s="27" t="s">
        <v>51</v>
      </c>
      <c r="DA2" s="28" t="s">
        <v>52</v>
      </c>
      <c r="DB2" s="28" t="s">
        <v>50</v>
      </c>
      <c r="DC2" s="28" t="s">
        <v>58</v>
      </c>
      <c r="DD2" s="28" t="s">
        <v>59</v>
      </c>
      <c r="DE2" s="28" t="s">
        <v>60</v>
      </c>
      <c r="DF2" s="28" t="s">
        <v>61</v>
      </c>
      <c r="DG2" s="33" t="s">
        <v>62</v>
      </c>
      <c r="DH2" s="28" t="s">
        <v>66</v>
      </c>
      <c r="DI2" s="28" t="s">
        <v>63</v>
      </c>
      <c r="DJ2" s="29" t="s">
        <v>64</v>
      </c>
    </row>
    <row r="3" spans="1:114" ht="13.5" thickTop="1">
      <c r="A3" s="24">
        <v>1</v>
      </c>
      <c r="B3" s="9" t="s">
        <v>92</v>
      </c>
      <c r="C3" s="52"/>
      <c r="D3" s="52"/>
      <c r="E3" s="52"/>
      <c r="F3" s="52" t="s">
        <v>32</v>
      </c>
      <c r="G3" s="52"/>
      <c r="H3" s="20">
        <f>IF(AND(OR($H$2="Y",$I$2="Y"),J3&lt;5,K3&lt;5),IF(AND(J3=J2,K3=K2),H2+1,1),"")</f>
      </c>
      <c r="I3" s="16" t="e">
        <f>IF(AND($I$2="Y",K3&gt;0,OR(AND(H3=1,#REF!=10),AND(H3=2,#REF!=20),AND(H3=3,#REF!=30),AND(H3=4,#REF!=40),AND(H3=5,H6=50),AND(H3=6,H15=60),AND(H3=7,H24=70),AND(H3=8,H33=80),AND(H3=9,H42=90),AND(H3=10,H51=100))),VLOOKUP(K3-1,SortLookup!$A$13:$B$16,2,FALSE),"")</f>
        <v>#REF!</v>
      </c>
      <c r="J3" s="15">
        <f>IF(ISNA(VLOOKUP(F3,SortLookup!$A$1:$B$5,2,FALSE))," ",VLOOKUP(F3,SortLookup!$A$1:$B$5,2,FALSE))</f>
        <v>1</v>
      </c>
      <c r="K3" s="21" t="str">
        <f>IF(ISNA(VLOOKUP(G3,SortLookup!$A$7:$B$11,2,FALSE))," ",VLOOKUP(G3,SortLookup!$A$7:$B$11,2,FALSE))</f>
        <v> </v>
      </c>
      <c r="L3" s="36">
        <f aca="true" t="shared" si="0" ref="L3:L12">M3+N3+O3</f>
        <v>91.97</v>
      </c>
      <c r="M3" s="37">
        <f aca="true" t="shared" si="1" ref="M3:M12">AC3+AP3+BB3+BN3+BZ3+CK3+CV3+DG3</f>
        <v>76.47</v>
      </c>
      <c r="N3" s="8">
        <f aca="true" t="shared" si="2" ref="N3:N12">AE3+AR3+BD3+BP3+CB3+CM3+CX3+DI3</f>
        <v>5</v>
      </c>
      <c r="O3" s="40">
        <f aca="true" t="shared" si="3" ref="O3:O12">P3/2</f>
        <v>10.5</v>
      </c>
      <c r="P3" s="41">
        <f aca="true" t="shared" si="4" ref="P3:P12">X3+AK3+AW3+BI3+BU3+CF3+CQ3+DB3</f>
        <v>21</v>
      </c>
      <c r="Q3" s="22">
        <v>16.2</v>
      </c>
      <c r="R3" s="1"/>
      <c r="S3" s="1"/>
      <c r="T3" s="1"/>
      <c r="U3" s="1"/>
      <c r="V3" s="1"/>
      <c r="W3" s="1"/>
      <c r="X3" s="2">
        <v>4</v>
      </c>
      <c r="Y3" s="2"/>
      <c r="Z3" s="2"/>
      <c r="AA3" s="2"/>
      <c r="AB3" s="23"/>
      <c r="AC3" s="7">
        <f aca="true" t="shared" si="5" ref="AC3:AC12">Q3+R3+S3+T3+U3+V3+W3</f>
        <v>16.2</v>
      </c>
      <c r="AD3" s="18">
        <f aca="true" t="shared" si="6" ref="AD3:AD12">X3/2</f>
        <v>2</v>
      </c>
      <c r="AE3" s="6">
        <f aca="true" t="shared" si="7" ref="AE3:AE12">(Y3*3)+(Z3*5)+(AA3*5)+(AB3*20)</f>
        <v>0</v>
      </c>
      <c r="AF3" s="19">
        <f aca="true" t="shared" si="8" ref="AF3:AF12">AC3+AD3+AE3</f>
        <v>18.2</v>
      </c>
      <c r="AG3" s="22">
        <v>17.86</v>
      </c>
      <c r="AH3" s="1"/>
      <c r="AI3" s="1"/>
      <c r="AJ3" s="1"/>
      <c r="AK3" s="2">
        <v>5</v>
      </c>
      <c r="AL3" s="2"/>
      <c r="AM3" s="2"/>
      <c r="AN3" s="2"/>
      <c r="AO3" s="2"/>
      <c r="AP3" s="7">
        <f aca="true" t="shared" si="9" ref="AP3:AP12">AG3+AH3+AI3+AJ3</f>
        <v>17.86</v>
      </c>
      <c r="AQ3" s="18">
        <f aca="true" t="shared" si="10" ref="AQ3:AQ12">AK3/2</f>
        <v>2.5</v>
      </c>
      <c r="AR3" s="6">
        <f aca="true" t="shared" si="11" ref="AR3:AR12">(AL3*3)+(AM3*5)+(AN3*5)+(AO3*20)</f>
        <v>0</v>
      </c>
      <c r="AS3" s="19">
        <f aca="true" t="shared" si="12" ref="AS3:AS12">AP3+AQ3+AR3</f>
        <v>20.36</v>
      </c>
      <c r="AT3" s="22">
        <v>23.25</v>
      </c>
      <c r="AU3" s="1"/>
      <c r="AV3" s="1"/>
      <c r="AW3" s="2">
        <v>2</v>
      </c>
      <c r="AX3" s="2"/>
      <c r="AY3" s="2"/>
      <c r="AZ3" s="2"/>
      <c r="BA3" s="2"/>
      <c r="BB3" s="7">
        <f aca="true" t="shared" si="13" ref="BB3:BB12">AT3+AU3+AV3</f>
        <v>23.25</v>
      </c>
      <c r="BC3" s="18">
        <f aca="true" t="shared" si="14" ref="BC3:BC12">AW3/2</f>
        <v>1</v>
      </c>
      <c r="BD3" s="6">
        <f aca="true" t="shared" si="15" ref="BD3:BD12">(AX3*3)+(AY3*5)+(AZ3*5)+(BA3*20)</f>
        <v>0</v>
      </c>
      <c r="BE3" s="19">
        <f aca="true" t="shared" si="16" ref="BE3:BE12">BB3+BC3+BD3</f>
        <v>24.25</v>
      </c>
      <c r="BF3" s="22">
        <v>3.65</v>
      </c>
      <c r="BG3" s="1"/>
      <c r="BH3" s="1"/>
      <c r="BI3" s="2">
        <v>1</v>
      </c>
      <c r="BJ3" s="2"/>
      <c r="BK3" s="2"/>
      <c r="BL3" s="2"/>
      <c r="BM3" s="2"/>
      <c r="BN3" s="7">
        <f aca="true" t="shared" si="17" ref="BN3:BN12">BF3+BG3+BH3</f>
        <v>3.65</v>
      </c>
      <c r="BO3" s="18">
        <f aca="true" t="shared" si="18" ref="BO3:BO12">BI3/2</f>
        <v>0.5</v>
      </c>
      <c r="BP3" s="6">
        <f aca="true" t="shared" si="19" ref="BP3:BP12">(BJ3*3)+(BK3*5)+(BL3*5)+(BM3*20)</f>
        <v>0</v>
      </c>
      <c r="BQ3" s="19">
        <f aca="true" t="shared" si="20" ref="BQ3:BQ12">BN3+BO3+BP3</f>
        <v>4.15</v>
      </c>
      <c r="BR3" s="22">
        <v>15.51</v>
      </c>
      <c r="BS3" s="1"/>
      <c r="BT3" s="1"/>
      <c r="BU3" s="2">
        <v>9</v>
      </c>
      <c r="BV3" s="2"/>
      <c r="BW3" s="2"/>
      <c r="BX3" s="2">
        <v>1</v>
      </c>
      <c r="BY3" s="2"/>
      <c r="BZ3" s="7">
        <f aca="true" t="shared" si="21" ref="BZ3:BZ12">BR3+BS3+BT3</f>
        <v>15.51</v>
      </c>
      <c r="CA3" s="18">
        <f aca="true" t="shared" si="22" ref="CA3:CA12">BU3/2</f>
        <v>4.5</v>
      </c>
      <c r="CB3" s="6">
        <f aca="true" t="shared" si="23" ref="CB3:CB12">(BV3*3)+(BW3*5)+(BX3*5)+(BY3*20)</f>
        <v>5</v>
      </c>
      <c r="CC3" s="19">
        <f aca="true" t="shared" si="24" ref="CC3:CC12">BZ3+CA3+CB3</f>
        <v>25.01</v>
      </c>
      <c r="CD3" s="22"/>
      <c r="CE3" s="1"/>
      <c r="CF3" s="2"/>
      <c r="CG3" s="2"/>
      <c r="CH3" s="2"/>
      <c r="CI3" s="2"/>
      <c r="CJ3" s="2"/>
      <c r="CK3" s="7">
        <f aca="true" t="shared" si="25" ref="CK3:CK12">CD3+CE3</f>
        <v>0</v>
      </c>
      <c r="CL3" s="18">
        <f aca="true" t="shared" si="26" ref="CL3:CL12">CF3/2</f>
        <v>0</v>
      </c>
      <c r="CM3" s="6">
        <f aca="true" t="shared" si="27" ref="CM3:CM12">(CG3*3)+(CH3*5)+(CI3*5)+(CJ3*20)</f>
        <v>0</v>
      </c>
      <c r="CN3" s="19">
        <f aca="true" t="shared" si="28" ref="CN3:CN12">CK3+CL3+CM3</f>
        <v>0</v>
      </c>
      <c r="CO3" s="22"/>
      <c r="CP3" s="1"/>
      <c r="CQ3" s="2"/>
      <c r="CR3" s="2"/>
      <c r="CS3" s="2"/>
      <c r="CT3" s="2"/>
      <c r="CU3" s="2"/>
      <c r="CV3" s="7">
        <f aca="true" t="shared" si="29" ref="CV3:CV12">CO3+CP3</f>
        <v>0</v>
      </c>
      <c r="CW3" s="18">
        <f aca="true" t="shared" si="30" ref="CW3:CW12">CQ3/2</f>
        <v>0</v>
      </c>
      <c r="CX3" s="6">
        <f aca="true" t="shared" si="31" ref="CX3:CX12">(CR3*3)+(CS3*5)+(CT3*5)+(CU3*20)</f>
        <v>0</v>
      </c>
      <c r="CY3" s="19">
        <f aca="true" t="shared" si="32" ref="CY3:CY12">CV3+CW3+CX3</f>
        <v>0</v>
      </c>
      <c r="CZ3" s="22"/>
      <c r="DA3" s="1"/>
      <c r="DB3" s="2"/>
      <c r="DC3" s="2"/>
      <c r="DD3" s="2"/>
      <c r="DE3" s="2"/>
      <c r="DF3" s="2"/>
      <c r="DG3" s="7">
        <f aca="true" t="shared" si="33" ref="DG3:DG12">CZ3+DA3</f>
        <v>0</v>
      </c>
      <c r="DH3" s="18">
        <f aca="true" t="shared" si="34" ref="DH3:DH12">DB3/2</f>
        <v>0</v>
      </c>
      <c r="DI3" s="6">
        <f aca="true" t="shared" si="35" ref="DI3:DI12">(DC3*3)+(DD3*5)+(DE3*5)+(DF3*20)</f>
        <v>0</v>
      </c>
      <c r="DJ3" s="19">
        <f aca="true" t="shared" si="36" ref="DJ3:DJ12">DG3+DH3+DI3</f>
        <v>0</v>
      </c>
    </row>
    <row r="4" spans="1:114" ht="12.75">
      <c r="A4" s="24">
        <v>2</v>
      </c>
      <c r="B4" s="9" t="s">
        <v>91</v>
      </c>
      <c r="C4" s="52"/>
      <c r="D4" s="52"/>
      <c r="E4" s="52"/>
      <c r="F4" s="52" t="s">
        <v>31</v>
      </c>
      <c r="G4" s="52"/>
      <c r="H4" s="20">
        <f>IF(AND(OR($H$2="Y",$I$2="Y"),J4&lt;5,K4&lt;5),IF(AND(J4=J3,K4=K3),H3+1,1),"")</f>
      </c>
      <c r="I4" s="16" t="e">
        <f>IF(AND($I$2="Y",K4&gt;0,OR(AND(H4=1,#REF!=10),AND(H4=2,#REF!=20),AND(H4=3,#REF!=30),AND(H4=4,#REF!=40),AND(H4=5,#REF!=50),AND(H4=6,H16=60),AND(H4=7,H25=70),AND(H4=8,H34=80),AND(H4=9,H43=90),AND(H4=10,H52=100))),VLOOKUP(K4-1,SortLookup!$A$13:$B$16,2,FALSE),"")</f>
        <v>#REF!</v>
      </c>
      <c r="J4" s="15">
        <f>IF(ISNA(VLOOKUP(F4,SortLookup!$A$1:$B$5,2,FALSE))," ",VLOOKUP(F4,SortLookup!$A$1:$B$5,2,FALSE))</f>
        <v>0</v>
      </c>
      <c r="K4" s="21" t="str">
        <f>IF(ISNA(VLOOKUP(G4,SortLookup!$A$7:$B$11,2,FALSE))," ",VLOOKUP(G4,SortLookup!$A$7:$B$11,2,FALSE))</f>
        <v> </v>
      </c>
      <c r="L4" s="36">
        <f t="shared" si="0"/>
        <v>110.78</v>
      </c>
      <c r="M4" s="37">
        <f t="shared" si="1"/>
        <v>74.78</v>
      </c>
      <c r="N4" s="8">
        <f t="shared" si="2"/>
        <v>21</v>
      </c>
      <c r="O4" s="40">
        <f t="shared" si="3"/>
        <v>15</v>
      </c>
      <c r="P4" s="41">
        <f t="shared" si="4"/>
        <v>30</v>
      </c>
      <c r="Q4" s="22">
        <v>17.89</v>
      </c>
      <c r="R4" s="1"/>
      <c r="S4" s="1"/>
      <c r="T4" s="1"/>
      <c r="U4" s="1"/>
      <c r="V4" s="1"/>
      <c r="W4" s="1"/>
      <c r="X4" s="2">
        <v>11</v>
      </c>
      <c r="Y4" s="2"/>
      <c r="Z4" s="2"/>
      <c r="AA4" s="2"/>
      <c r="AB4" s="23"/>
      <c r="AC4" s="7">
        <f t="shared" si="5"/>
        <v>17.89</v>
      </c>
      <c r="AD4" s="18">
        <f t="shared" si="6"/>
        <v>5.5</v>
      </c>
      <c r="AE4" s="6">
        <f t="shared" si="7"/>
        <v>0</v>
      </c>
      <c r="AF4" s="19">
        <f t="shared" si="8"/>
        <v>23.39</v>
      </c>
      <c r="AG4" s="22">
        <v>16.89</v>
      </c>
      <c r="AH4" s="1"/>
      <c r="AI4" s="1"/>
      <c r="AJ4" s="1"/>
      <c r="AK4" s="2">
        <v>6</v>
      </c>
      <c r="AL4" s="2">
        <v>1</v>
      </c>
      <c r="AM4" s="2"/>
      <c r="AN4" s="2"/>
      <c r="AO4" s="2"/>
      <c r="AP4" s="7">
        <f t="shared" si="9"/>
        <v>16.89</v>
      </c>
      <c r="AQ4" s="18">
        <f t="shared" si="10"/>
        <v>3</v>
      </c>
      <c r="AR4" s="6">
        <f t="shared" si="11"/>
        <v>3</v>
      </c>
      <c r="AS4" s="19">
        <f t="shared" si="12"/>
        <v>22.89</v>
      </c>
      <c r="AT4" s="22">
        <v>21.47</v>
      </c>
      <c r="AU4" s="1"/>
      <c r="AV4" s="1"/>
      <c r="AW4" s="2">
        <v>9</v>
      </c>
      <c r="AX4" s="2"/>
      <c r="AY4" s="2"/>
      <c r="AZ4" s="2"/>
      <c r="BA4" s="2"/>
      <c r="BB4" s="7">
        <f t="shared" si="13"/>
        <v>21.47</v>
      </c>
      <c r="BC4" s="18">
        <f t="shared" si="14"/>
        <v>4.5</v>
      </c>
      <c r="BD4" s="6">
        <f t="shared" si="15"/>
        <v>0</v>
      </c>
      <c r="BE4" s="19">
        <f t="shared" si="16"/>
        <v>25.97</v>
      </c>
      <c r="BF4" s="22">
        <v>2.9</v>
      </c>
      <c r="BG4" s="1"/>
      <c r="BH4" s="1"/>
      <c r="BI4" s="2"/>
      <c r="BJ4" s="2">
        <v>1</v>
      </c>
      <c r="BK4" s="2"/>
      <c r="BL4" s="2"/>
      <c r="BM4" s="2"/>
      <c r="BN4" s="7">
        <f t="shared" si="17"/>
        <v>2.9</v>
      </c>
      <c r="BO4" s="18">
        <f t="shared" si="18"/>
        <v>0</v>
      </c>
      <c r="BP4" s="6">
        <f t="shared" si="19"/>
        <v>3</v>
      </c>
      <c r="BQ4" s="19">
        <f t="shared" si="20"/>
        <v>5.9</v>
      </c>
      <c r="BR4" s="22">
        <v>15.63</v>
      </c>
      <c r="BS4" s="1"/>
      <c r="BT4" s="1"/>
      <c r="BU4" s="2">
        <v>4</v>
      </c>
      <c r="BV4" s="2"/>
      <c r="BW4" s="2"/>
      <c r="BX4" s="2">
        <v>3</v>
      </c>
      <c r="BY4" s="2"/>
      <c r="BZ4" s="7">
        <f t="shared" si="21"/>
        <v>15.63</v>
      </c>
      <c r="CA4" s="18">
        <f t="shared" si="22"/>
        <v>2</v>
      </c>
      <c r="CB4" s="6">
        <f t="shared" si="23"/>
        <v>15</v>
      </c>
      <c r="CC4" s="19">
        <f t="shared" si="24"/>
        <v>32.63</v>
      </c>
      <c r="CD4" s="22"/>
      <c r="CE4" s="1"/>
      <c r="CF4" s="2"/>
      <c r="CG4" s="2"/>
      <c r="CH4" s="2"/>
      <c r="CI4" s="2"/>
      <c r="CJ4" s="2"/>
      <c r="CK4" s="7">
        <f t="shared" si="25"/>
        <v>0</v>
      </c>
      <c r="CL4" s="18">
        <f t="shared" si="26"/>
        <v>0</v>
      </c>
      <c r="CM4" s="6">
        <f t="shared" si="27"/>
        <v>0</v>
      </c>
      <c r="CN4" s="19">
        <f t="shared" si="28"/>
        <v>0</v>
      </c>
      <c r="CO4" s="22"/>
      <c r="CP4" s="1"/>
      <c r="CQ4" s="2"/>
      <c r="CR4" s="2"/>
      <c r="CS4" s="2"/>
      <c r="CT4" s="2"/>
      <c r="CU4" s="2"/>
      <c r="CV4" s="7">
        <f t="shared" si="29"/>
        <v>0</v>
      </c>
      <c r="CW4" s="18">
        <f t="shared" si="30"/>
        <v>0</v>
      </c>
      <c r="CX4" s="6">
        <f t="shared" si="31"/>
        <v>0</v>
      </c>
      <c r="CY4" s="19">
        <f t="shared" si="32"/>
        <v>0</v>
      </c>
      <c r="CZ4" s="22"/>
      <c r="DA4" s="1"/>
      <c r="DB4" s="2"/>
      <c r="DC4" s="2"/>
      <c r="DD4" s="2"/>
      <c r="DE4" s="2"/>
      <c r="DF4" s="2"/>
      <c r="DG4" s="7">
        <f t="shared" si="33"/>
        <v>0</v>
      </c>
      <c r="DH4" s="18">
        <f t="shared" si="34"/>
        <v>0</v>
      </c>
      <c r="DI4" s="6">
        <f t="shared" si="35"/>
        <v>0</v>
      </c>
      <c r="DJ4" s="19">
        <f t="shared" si="36"/>
        <v>0</v>
      </c>
    </row>
    <row r="5" spans="1:114" ht="12.75">
      <c r="A5" s="24">
        <v>3</v>
      </c>
      <c r="B5" s="9" t="s">
        <v>93</v>
      </c>
      <c r="C5" s="52"/>
      <c r="D5" s="52"/>
      <c r="E5" s="52"/>
      <c r="F5" s="52" t="s">
        <v>32</v>
      </c>
      <c r="G5" s="52"/>
      <c r="H5" s="20">
        <f>IF(AND(OR($H$2="Y",$I$2="Y"),J5&lt;5,K5&lt;5),IF(AND(J5=J4,K5=K4),H4+1,1),"")</f>
      </c>
      <c r="I5" s="16" t="e">
        <f>IF(AND($I$2="Y",K5&gt;0,OR(AND(H5=1,#REF!=10),AND(H5=2,H9=20),AND(H5=3,#REF!=30),AND(H5=4,#REF!=40),AND(H5=5,#REF!=50),AND(H5=6,H17=60),AND(H5=7,H26=70),AND(H5=8,H35=80),AND(H5=9,H44=90),AND(H5=10,H53=100))),VLOOKUP(K5-1,SortLookup!$A$13:$B$16,2,FALSE),"")</f>
        <v>#REF!</v>
      </c>
      <c r="J5" s="15">
        <f>IF(ISNA(VLOOKUP(F5,SortLookup!$A$1:$B$5,2,FALSE))," ",VLOOKUP(F5,SortLookup!$A$1:$B$5,2,FALSE))</f>
        <v>1</v>
      </c>
      <c r="K5" s="21" t="str">
        <f>IF(ISNA(VLOOKUP(G5,SortLookup!$A$7:$B$11,2,FALSE))," ",VLOOKUP(G5,SortLookup!$A$7:$B$11,2,FALSE))</f>
        <v> </v>
      </c>
      <c r="L5" s="36">
        <f t="shared" si="0"/>
        <v>112.58</v>
      </c>
      <c r="M5" s="37">
        <f t="shared" si="1"/>
        <v>89.08</v>
      </c>
      <c r="N5" s="8">
        <f t="shared" si="2"/>
        <v>14</v>
      </c>
      <c r="O5" s="40">
        <f t="shared" si="3"/>
        <v>9.5</v>
      </c>
      <c r="P5" s="41">
        <f t="shared" si="4"/>
        <v>19</v>
      </c>
      <c r="Q5" s="22">
        <v>21.87</v>
      </c>
      <c r="R5" s="1"/>
      <c r="S5" s="1"/>
      <c r="T5" s="1"/>
      <c r="U5" s="1"/>
      <c r="V5" s="1"/>
      <c r="W5" s="1"/>
      <c r="X5" s="2">
        <v>5</v>
      </c>
      <c r="Y5" s="2">
        <v>1</v>
      </c>
      <c r="Z5" s="2"/>
      <c r="AA5" s="2"/>
      <c r="AB5" s="23"/>
      <c r="AC5" s="7">
        <f t="shared" si="5"/>
        <v>21.87</v>
      </c>
      <c r="AD5" s="18">
        <f t="shared" si="6"/>
        <v>2.5</v>
      </c>
      <c r="AE5" s="6">
        <f t="shared" si="7"/>
        <v>3</v>
      </c>
      <c r="AF5" s="19">
        <f t="shared" si="8"/>
        <v>27.37</v>
      </c>
      <c r="AG5" s="22">
        <v>18.26</v>
      </c>
      <c r="AH5" s="1"/>
      <c r="AI5" s="1"/>
      <c r="AJ5" s="1"/>
      <c r="AK5" s="2">
        <v>4</v>
      </c>
      <c r="AL5" s="2">
        <v>2</v>
      </c>
      <c r="AM5" s="2"/>
      <c r="AN5" s="2">
        <v>1</v>
      </c>
      <c r="AO5" s="2"/>
      <c r="AP5" s="7">
        <f t="shared" si="9"/>
        <v>18.26</v>
      </c>
      <c r="AQ5" s="18">
        <f t="shared" si="10"/>
        <v>2</v>
      </c>
      <c r="AR5" s="6">
        <f t="shared" si="11"/>
        <v>11</v>
      </c>
      <c r="AS5" s="19">
        <f t="shared" si="12"/>
        <v>31.26</v>
      </c>
      <c r="AT5" s="22">
        <v>24.92</v>
      </c>
      <c r="AU5" s="1"/>
      <c r="AV5" s="1"/>
      <c r="AW5" s="2">
        <v>4</v>
      </c>
      <c r="AX5" s="2"/>
      <c r="AY5" s="2"/>
      <c r="AZ5" s="2"/>
      <c r="BA5" s="2"/>
      <c r="BB5" s="7">
        <f t="shared" si="13"/>
        <v>24.92</v>
      </c>
      <c r="BC5" s="18">
        <f t="shared" si="14"/>
        <v>2</v>
      </c>
      <c r="BD5" s="6">
        <f t="shared" si="15"/>
        <v>0</v>
      </c>
      <c r="BE5" s="19">
        <f t="shared" si="16"/>
        <v>26.92</v>
      </c>
      <c r="BF5" s="22">
        <v>4.19</v>
      </c>
      <c r="BG5" s="1"/>
      <c r="BH5" s="1"/>
      <c r="BI5" s="2">
        <v>1</v>
      </c>
      <c r="BJ5" s="2"/>
      <c r="BK5" s="2"/>
      <c r="BL5" s="2"/>
      <c r="BM5" s="2"/>
      <c r="BN5" s="7">
        <f t="shared" si="17"/>
        <v>4.19</v>
      </c>
      <c r="BO5" s="18">
        <f t="shared" si="18"/>
        <v>0.5</v>
      </c>
      <c r="BP5" s="6">
        <f t="shared" si="19"/>
        <v>0</v>
      </c>
      <c r="BQ5" s="19">
        <f t="shared" si="20"/>
        <v>4.69</v>
      </c>
      <c r="BR5" s="22">
        <v>19.84</v>
      </c>
      <c r="BS5" s="1"/>
      <c r="BT5" s="1"/>
      <c r="BU5" s="2">
        <v>5</v>
      </c>
      <c r="BV5" s="2"/>
      <c r="BW5" s="2"/>
      <c r="BX5" s="2"/>
      <c r="BY5" s="2"/>
      <c r="BZ5" s="7">
        <f t="shared" si="21"/>
        <v>19.84</v>
      </c>
      <c r="CA5" s="18">
        <f t="shared" si="22"/>
        <v>2.5</v>
      </c>
      <c r="CB5" s="6">
        <f t="shared" si="23"/>
        <v>0</v>
      </c>
      <c r="CC5" s="19">
        <f t="shared" si="24"/>
        <v>22.34</v>
      </c>
      <c r="CD5" s="22"/>
      <c r="CE5" s="1"/>
      <c r="CF5" s="2"/>
      <c r="CG5" s="2"/>
      <c r="CH5" s="2"/>
      <c r="CI5" s="2"/>
      <c r="CJ5" s="2"/>
      <c r="CK5" s="7">
        <f t="shared" si="25"/>
        <v>0</v>
      </c>
      <c r="CL5" s="18">
        <f t="shared" si="26"/>
        <v>0</v>
      </c>
      <c r="CM5" s="6">
        <f t="shared" si="27"/>
        <v>0</v>
      </c>
      <c r="CN5" s="19">
        <f t="shared" si="28"/>
        <v>0</v>
      </c>
      <c r="CO5" s="22"/>
      <c r="CP5" s="1"/>
      <c r="CQ5" s="2"/>
      <c r="CR5" s="2"/>
      <c r="CS5" s="2"/>
      <c r="CT5" s="2"/>
      <c r="CU5" s="2"/>
      <c r="CV5" s="7">
        <f t="shared" si="29"/>
        <v>0</v>
      </c>
      <c r="CW5" s="18">
        <f t="shared" si="30"/>
        <v>0</v>
      </c>
      <c r="CX5" s="6">
        <f t="shared" si="31"/>
        <v>0</v>
      </c>
      <c r="CY5" s="19">
        <f t="shared" si="32"/>
        <v>0</v>
      </c>
      <c r="CZ5" s="22"/>
      <c r="DA5" s="1"/>
      <c r="DB5" s="2"/>
      <c r="DC5" s="2"/>
      <c r="DD5" s="2"/>
      <c r="DE5" s="2"/>
      <c r="DF5" s="2"/>
      <c r="DG5" s="7">
        <f t="shared" si="33"/>
        <v>0</v>
      </c>
      <c r="DH5" s="18">
        <f t="shared" si="34"/>
        <v>0</v>
      </c>
      <c r="DI5" s="6">
        <f t="shared" si="35"/>
        <v>0</v>
      </c>
      <c r="DJ5" s="19">
        <f t="shared" si="36"/>
        <v>0</v>
      </c>
    </row>
    <row r="6" spans="1:114" ht="12.75">
      <c r="A6" s="24">
        <v>4</v>
      </c>
      <c r="B6" s="9" t="s">
        <v>87</v>
      </c>
      <c r="C6" s="52"/>
      <c r="D6" s="52"/>
      <c r="E6" s="52"/>
      <c r="F6" s="52" t="s">
        <v>31</v>
      </c>
      <c r="G6" s="52"/>
      <c r="H6" s="20">
        <f>IF(AND(OR($H$2="Y",$I$2="Y"),J6&lt;5,K6&lt;5),IF(AND(J6=J5,K6=K5),H5+1,1),"")</f>
      </c>
      <c r="I6" s="16" t="e">
        <f>IF(AND($I$2="Y",K6&gt;0,OR(AND(H6=1,#REF!=10),AND(H6=2,#REF!=20),AND(H6=3,#REF!=30),AND(H6=4,H15=40),AND(H6=5,#REF!=50),AND(H6=6,H18=60),AND(H6=7,H27=70),AND(H6=8,H36=80),AND(H6=9,H45=90),AND(H6=10,H54=100))),VLOOKUP(K6-1,SortLookup!$A$13:$B$16,2,FALSE),"")</f>
        <v>#REF!</v>
      </c>
      <c r="J6" s="15">
        <f>IF(ISNA(VLOOKUP(F6,SortLookup!$A$1:$B$5,2,FALSE))," ",VLOOKUP(F6,SortLookup!$A$1:$B$5,2,FALSE))</f>
        <v>0</v>
      </c>
      <c r="K6" s="21" t="str">
        <f>IF(ISNA(VLOOKUP(G6,SortLookup!$A$7:$B$11,2,FALSE))," ",VLOOKUP(G6,SortLookup!$A$7:$B$11,2,FALSE))</f>
        <v> </v>
      </c>
      <c r="L6" s="36">
        <f t="shared" si="0"/>
        <v>123.39</v>
      </c>
      <c r="M6" s="37">
        <f t="shared" si="1"/>
        <v>74.89</v>
      </c>
      <c r="N6" s="8">
        <f t="shared" si="2"/>
        <v>29</v>
      </c>
      <c r="O6" s="40">
        <f t="shared" si="3"/>
        <v>19.5</v>
      </c>
      <c r="P6" s="41">
        <f t="shared" si="4"/>
        <v>39</v>
      </c>
      <c r="Q6" s="22">
        <v>19.15</v>
      </c>
      <c r="R6" s="1"/>
      <c r="S6" s="1"/>
      <c r="T6" s="1"/>
      <c r="U6" s="1"/>
      <c r="V6" s="1"/>
      <c r="W6" s="1"/>
      <c r="X6" s="2">
        <v>17</v>
      </c>
      <c r="Y6" s="2">
        <v>5</v>
      </c>
      <c r="Z6" s="2"/>
      <c r="AA6" s="2"/>
      <c r="AB6" s="23"/>
      <c r="AC6" s="7">
        <f t="shared" si="5"/>
        <v>19.15</v>
      </c>
      <c r="AD6" s="18">
        <f t="shared" si="6"/>
        <v>8.5</v>
      </c>
      <c r="AE6" s="6">
        <f t="shared" si="7"/>
        <v>15</v>
      </c>
      <c r="AF6" s="19">
        <f t="shared" si="8"/>
        <v>42.65</v>
      </c>
      <c r="AG6" s="22">
        <v>13.98</v>
      </c>
      <c r="AH6" s="1"/>
      <c r="AI6" s="1"/>
      <c r="AJ6" s="1"/>
      <c r="AK6" s="2">
        <v>9</v>
      </c>
      <c r="AL6" s="2">
        <v>1</v>
      </c>
      <c r="AM6" s="2"/>
      <c r="AN6" s="2"/>
      <c r="AO6" s="2"/>
      <c r="AP6" s="7">
        <f t="shared" si="9"/>
        <v>13.98</v>
      </c>
      <c r="AQ6" s="18">
        <f t="shared" si="10"/>
        <v>4.5</v>
      </c>
      <c r="AR6" s="6">
        <f t="shared" si="11"/>
        <v>3</v>
      </c>
      <c r="AS6" s="19">
        <f t="shared" si="12"/>
        <v>21.48</v>
      </c>
      <c r="AT6" s="22">
        <v>22.22</v>
      </c>
      <c r="AU6" s="1"/>
      <c r="AV6" s="1"/>
      <c r="AW6" s="2">
        <v>9</v>
      </c>
      <c r="AX6" s="2">
        <v>1</v>
      </c>
      <c r="AY6" s="2"/>
      <c r="AZ6" s="2"/>
      <c r="BA6" s="2"/>
      <c r="BB6" s="7">
        <f t="shared" si="13"/>
        <v>22.22</v>
      </c>
      <c r="BC6" s="18">
        <f t="shared" si="14"/>
        <v>4.5</v>
      </c>
      <c r="BD6" s="6">
        <f t="shared" si="15"/>
        <v>3</v>
      </c>
      <c r="BE6" s="19">
        <f t="shared" si="16"/>
        <v>29.72</v>
      </c>
      <c r="BF6" s="22">
        <v>4.02</v>
      </c>
      <c r="BG6" s="1"/>
      <c r="BH6" s="1"/>
      <c r="BI6" s="2"/>
      <c r="BJ6" s="2"/>
      <c r="BK6" s="2"/>
      <c r="BL6" s="2"/>
      <c r="BM6" s="2"/>
      <c r="BN6" s="7">
        <f t="shared" si="17"/>
        <v>4.02</v>
      </c>
      <c r="BO6" s="18">
        <f t="shared" si="18"/>
        <v>0</v>
      </c>
      <c r="BP6" s="6">
        <f t="shared" si="19"/>
        <v>0</v>
      </c>
      <c r="BQ6" s="19">
        <f t="shared" si="20"/>
        <v>4.02</v>
      </c>
      <c r="BR6" s="22">
        <v>15.52</v>
      </c>
      <c r="BS6" s="1"/>
      <c r="BT6" s="1"/>
      <c r="BU6" s="2">
        <v>4</v>
      </c>
      <c r="BV6" s="2">
        <v>1</v>
      </c>
      <c r="BW6" s="2"/>
      <c r="BX6" s="2">
        <v>1</v>
      </c>
      <c r="BY6" s="2"/>
      <c r="BZ6" s="7">
        <f t="shared" si="21"/>
        <v>15.52</v>
      </c>
      <c r="CA6" s="18">
        <f t="shared" si="22"/>
        <v>2</v>
      </c>
      <c r="CB6" s="6">
        <f t="shared" si="23"/>
        <v>8</v>
      </c>
      <c r="CC6" s="19">
        <f t="shared" si="24"/>
        <v>25.52</v>
      </c>
      <c r="CD6" s="22"/>
      <c r="CE6" s="1"/>
      <c r="CF6" s="2"/>
      <c r="CG6" s="2"/>
      <c r="CH6" s="2"/>
      <c r="CI6" s="2"/>
      <c r="CJ6" s="2"/>
      <c r="CK6" s="7">
        <f t="shared" si="25"/>
        <v>0</v>
      </c>
      <c r="CL6" s="18">
        <f t="shared" si="26"/>
        <v>0</v>
      </c>
      <c r="CM6" s="6">
        <f t="shared" si="27"/>
        <v>0</v>
      </c>
      <c r="CN6" s="19">
        <f t="shared" si="28"/>
        <v>0</v>
      </c>
      <c r="CO6" s="22"/>
      <c r="CP6" s="1"/>
      <c r="CQ6" s="2"/>
      <c r="CR6" s="2"/>
      <c r="CS6" s="2"/>
      <c r="CT6" s="2"/>
      <c r="CU6" s="2"/>
      <c r="CV6" s="7">
        <f t="shared" si="29"/>
        <v>0</v>
      </c>
      <c r="CW6" s="18">
        <f t="shared" si="30"/>
        <v>0</v>
      </c>
      <c r="CX6" s="6">
        <f t="shared" si="31"/>
        <v>0</v>
      </c>
      <c r="CY6" s="19">
        <f t="shared" si="32"/>
        <v>0</v>
      </c>
      <c r="CZ6" s="22"/>
      <c r="DA6" s="1"/>
      <c r="DB6" s="2"/>
      <c r="DC6" s="2"/>
      <c r="DD6" s="2"/>
      <c r="DE6" s="2"/>
      <c r="DF6" s="2"/>
      <c r="DG6" s="7">
        <f t="shared" si="33"/>
        <v>0</v>
      </c>
      <c r="DH6" s="18">
        <f t="shared" si="34"/>
        <v>0</v>
      </c>
      <c r="DI6" s="6">
        <f t="shared" si="35"/>
        <v>0</v>
      </c>
      <c r="DJ6" s="19">
        <f t="shared" si="36"/>
        <v>0</v>
      </c>
    </row>
    <row r="7" spans="1:114" ht="12.75">
      <c r="A7" s="24">
        <v>5</v>
      </c>
      <c r="B7" s="9" t="s">
        <v>89</v>
      </c>
      <c r="C7" s="52"/>
      <c r="D7" s="52"/>
      <c r="E7" s="52"/>
      <c r="F7" s="52" t="s">
        <v>31</v>
      </c>
      <c r="G7" s="52"/>
      <c r="H7" s="20">
        <f>IF(AND(OR($H$2="Y",$I$2="Y"),J7&lt;5,K7&lt;5),IF(AND(J7=J6,K7=K6),H6+1,1),"")</f>
      </c>
      <c r="I7" s="16" t="e">
        <f>IF(AND($I$2="Y",K7&gt;0,OR(AND(H7=1,#REF!=10),AND(H7=2,#REF!=20),AND(H7=3,#REF!=30),AND(H7=4,#REF!=40),AND(H7=5,#REF!=50),AND(H7=6,H19=60),AND(H7=7,H28=70),AND(H7=8,H37=80),AND(H7=9,H46=90),AND(H7=10,H55=100))),VLOOKUP(K7-1,SortLookup!$A$13:$B$16,2,FALSE),"")</f>
        <v>#REF!</v>
      </c>
      <c r="J7" s="15">
        <f>IF(ISNA(VLOOKUP(F7,SortLookup!$A$1:$B$5,2,FALSE))," ",VLOOKUP(F7,SortLookup!$A$1:$B$5,2,FALSE))</f>
        <v>0</v>
      </c>
      <c r="K7" s="21" t="str">
        <f>IF(ISNA(VLOOKUP(G7,SortLookup!$A$7:$B$11,2,FALSE))," ",VLOOKUP(G7,SortLookup!$A$7:$B$11,2,FALSE))</f>
        <v> </v>
      </c>
      <c r="L7" s="36">
        <f t="shared" si="0"/>
        <v>159.8</v>
      </c>
      <c r="M7" s="37">
        <f t="shared" si="1"/>
        <v>137.8</v>
      </c>
      <c r="N7" s="8">
        <f t="shared" si="2"/>
        <v>11</v>
      </c>
      <c r="O7" s="40">
        <f t="shared" si="3"/>
        <v>11</v>
      </c>
      <c r="P7" s="41">
        <f t="shared" si="4"/>
        <v>22</v>
      </c>
      <c r="Q7" s="22">
        <v>29.41</v>
      </c>
      <c r="R7" s="1"/>
      <c r="S7" s="1"/>
      <c r="T7" s="1"/>
      <c r="U7" s="1"/>
      <c r="V7" s="1"/>
      <c r="W7" s="1"/>
      <c r="X7" s="2">
        <v>2</v>
      </c>
      <c r="Y7" s="2"/>
      <c r="Z7" s="2"/>
      <c r="AA7" s="2"/>
      <c r="AB7" s="23"/>
      <c r="AC7" s="7">
        <f t="shared" si="5"/>
        <v>29.41</v>
      </c>
      <c r="AD7" s="18">
        <f t="shared" si="6"/>
        <v>1</v>
      </c>
      <c r="AE7" s="6">
        <f t="shared" si="7"/>
        <v>0</v>
      </c>
      <c r="AF7" s="19">
        <f t="shared" si="8"/>
        <v>30.41</v>
      </c>
      <c r="AG7" s="22">
        <v>32.77</v>
      </c>
      <c r="AH7" s="1"/>
      <c r="AI7" s="1"/>
      <c r="AJ7" s="1"/>
      <c r="AK7" s="2">
        <v>4</v>
      </c>
      <c r="AL7" s="2">
        <v>2</v>
      </c>
      <c r="AM7" s="2"/>
      <c r="AN7" s="2"/>
      <c r="AO7" s="2"/>
      <c r="AP7" s="7">
        <f t="shared" si="9"/>
        <v>32.77</v>
      </c>
      <c r="AQ7" s="18">
        <f t="shared" si="10"/>
        <v>2</v>
      </c>
      <c r="AR7" s="6">
        <f t="shared" si="11"/>
        <v>6</v>
      </c>
      <c r="AS7" s="19">
        <f t="shared" si="12"/>
        <v>40.77</v>
      </c>
      <c r="AT7" s="22">
        <v>36.59</v>
      </c>
      <c r="AU7" s="1"/>
      <c r="AV7" s="1"/>
      <c r="AW7" s="2">
        <v>5</v>
      </c>
      <c r="AX7" s="2"/>
      <c r="AY7" s="2"/>
      <c r="AZ7" s="2"/>
      <c r="BA7" s="2"/>
      <c r="BB7" s="7">
        <f t="shared" si="13"/>
        <v>36.59</v>
      </c>
      <c r="BC7" s="18">
        <f t="shared" si="14"/>
        <v>2.5</v>
      </c>
      <c r="BD7" s="6">
        <f t="shared" si="15"/>
        <v>0</v>
      </c>
      <c r="BE7" s="19">
        <f t="shared" si="16"/>
        <v>39.09</v>
      </c>
      <c r="BF7" s="22">
        <v>5.54</v>
      </c>
      <c r="BG7" s="1"/>
      <c r="BH7" s="1"/>
      <c r="BI7" s="2">
        <v>5</v>
      </c>
      <c r="BJ7" s="2"/>
      <c r="BK7" s="2"/>
      <c r="BL7" s="2"/>
      <c r="BM7" s="2"/>
      <c r="BN7" s="7">
        <f t="shared" si="17"/>
        <v>5.54</v>
      </c>
      <c r="BO7" s="18">
        <f t="shared" si="18"/>
        <v>2.5</v>
      </c>
      <c r="BP7" s="6">
        <f t="shared" si="19"/>
        <v>0</v>
      </c>
      <c r="BQ7" s="19">
        <f t="shared" si="20"/>
        <v>8.04</v>
      </c>
      <c r="BR7" s="22">
        <v>33.49</v>
      </c>
      <c r="BS7" s="1"/>
      <c r="BT7" s="1"/>
      <c r="BU7" s="2">
        <v>6</v>
      </c>
      <c r="BV7" s="2"/>
      <c r="BW7" s="2"/>
      <c r="BX7" s="2">
        <v>1</v>
      </c>
      <c r="BY7" s="2"/>
      <c r="BZ7" s="7">
        <f t="shared" si="21"/>
        <v>33.49</v>
      </c>
      <c r="CA7" s="18">
        <f t="shared" si="22"/>
        <v>3</v>
      </c>
      <c r="CB7" s="6">
        <f t="shared" si="23"/>
        <v>5</v>
      </c>
      <c r="CC7" s="19">
        <f t="shared" si="24"/>
        <v>41.49</v>
      </c>
      <c r="CD7" s="22"/>
      <c r="CE7" s="1"/>
      <c r="CF7" s="2"/>
      <c r="CG7" s="2"/>
      <c r="CH7" s="2"/>
      <c r="CI7" s="2"/>
      <c r="CJ7" s="2"/>
      <c r="CK7" s="7">
        <f t="shared" si="25"/>
        <v>0</v>
      </c>
      <c r="CL7" s="18">
        <f t="shared" si="26"/>
        <v>0</v>
      </c>
      <c r="CM7" s="6">
        <f t="shared" si="27"/>
        <v>0</v>
      </c>
      <c r="CN7" s="19">
        <f t="shared" si="28"/>
        <v>0</v>
      </c>
      <c r="CO7" s="22"/>
      <c r="CP7" s="1"/>
      <c r="CQ7" s="2"/>
      <c r="CR7" s="2"/>
      <c r="CS7" s="2"/>
      <c r="CT7" s="2"/>
      <c r="CU7" s="2"/>
      <c r="CV7" s="7">
        <f t="shared" si="29"/>
        <v>0</v>
      </c>
      <c r="CW7" s="18">
        <f t="shared" si="30"/>
        <v>0</v>
      </c>
      <c r="CX7" s="6">
        <f t="shared" si="31"/>
        <v>0</v>
      </c>
      <c r="CY7" s="19">
        <f t="shared" si="32"/>
        <v>0</v>
      </c>
      <c r="CZ7" s="22"/>
      <c r="DA7" s="1"/>
      <c r="DB7" s="2"/>
      <c r="DC7" s="2"/>
      <c r="DD7" s="2"/>
      <c r="DE7" s="2"/>
      <c r="DF7" s="2"/>
      <c r="DG7" s="7">
        <f t="shared" si="33"/>
        <v>0</v>
      </c>
      <c r="DH7" s="18">
        <f t="shared" si="34"/>
        <v>0</v>
      </c>
      <c r="DI7" s="6">
        <f t="shared" si="35"/>
        <v>0</v>
      </c>
      <c r="DJ7" s="19">
        <f t="shared" si="36"/>
        <v>0</v>
      </c>
    </row>
    <row r="8" spans="1:114" ht="12.75">
      <c r="A8" s="24">
        <v>6</v>
      </c>
      <c r="B8" s="9" t="s">
        <v>85</v>
      </c>
      <c r="C8" s="52"/>
      <c r="D8" s="52"/>
      <c r="E8" s="52"/>
      <c r="F8" s="52" t="s">
        <v>32</v>
      </c>
      <c r="G8" s="52"/>
      <c r="H8" s="20">
        <f>IF(AND(OR($H$2="Y",$I$2="Y"),J8&lt;5,K8&lt;5),IF(AND(J8=J6,K8=K6),H6+1,1),"")</f>
      </c>
      <c r="I8" s="16" t="e">
        <f>IF(AND($I$2="Y",K8&gt;0,OR(AND(H8=1,#REF!=10),AND(H8=2,#REF!=20),AND(H8=3,#REF!=30),AND(H8=4,#REF!=40),AND(H8=5,#REF!=50),AND(H8=6,H19=60),AND(H8=7,H28=70),AND(H8=8,H37=80),AND(H8=9,H46=90),AND(H8=10,H55=100))),VLOOKUP(K8-1,SortLookup!$A$13:$B$16,2,FALSE),"")</f>
        <v>#REF!</v>
      </c>
      <c r="J8" s="15">
        <f>IF(ISNA(VLOOKUP(F8,SortLookup!$A$1:$B$5,2,FALSE))," ",VLOOKUP(F8,SortLookup!$A$1:$B$5,2,FALSE))</f>
        <v>1</v>
      </c>
      <c r="K8" s="21" t="str">
        <f>IF(ISNA(VLOOKUP(G8,SortLookup!$A$7:$B$11,2,FALSE))," ",VLOOKUP(G8,SortLookup!$A$7:$B$11,2,FALSE))</f>
        <v> </v>
      </c>
      <c r="L8" s="36">
        <f t="shared" si="0"/>
        <v>172.84</v>
      </c>
      <c r="M8" s="37">
        <f t="shared" si="1"/>
        <v>110.34</v>
      </c>
      <c r="N8" s="8">
        <f t="shared" si="2"/>
        <v>38</v>
      </c>
      <c r="O8" s="40">
        <f t="shared" si="3"/>
        <v>24.5</v>
      </c>
      <c r="P8" s="41">
        <f t="shared" si="4"/>
        <v>49</v>
      </c>
      <c r="Q8" s="22">
        <v>23.43</v>
      </c>
      <c r="R8" s="1"/>
      <c r="S8" s="1"/>
      <c r="T8" s="1"/>
      <c r="U8" s="1"/>
      <c r="V8" s="1"/>
      <c r="W8" s="1"/>
      <c r="X8" s="2">
        <v>3</v>
      </c>
      <c r="Y8" s="2"/>
      <c r="Z8" s="2"/>
      <c r="AA8" s="2">
        <v>1</v>
      </c>
      <c r="AB8" s="23"/>
      <c r="AC8" s="7">
        <f t="shared" si="5"/>
        <v>23.43</v>
      </c>
      <c r="AD8" s="18">
        <f t="shared" si="6"/>
        <v>1.5</v>
      </c>
      <c r="AE8" s="6">
        <f t="shared" si="7"/>
        <v>5</v>
      </c>
      <c r="AF8" s="19">
        <f t="shared" si="8"/>
        <v>29.93</v>
      </c>
      <c r="AG8" s="22">
        <v>18.32</v>
      </c>
      <c r="AH8" s="1"/>
      <c r="AI8" s="1"/>
      <c r="AJ8" s="1"/>
      <c r="AK8" s="2">
        <v>16</v>
      </c>
      <c r="AL8" s="2">
        <v>1</v>
      </c>
      <c r="AM8" s="2">
        <v>1</v>
      </c>
      <c r="AN8" s="2">
        <v>1</v>
      </c>
      <c r="AO8" s="2"/>
      <c r="AP8" s="7">
        <f t="shared" si="9"/>
        <v>18.32</v>
      </c>
      <c r="AQ8" s="18">
        <f t="shared" si="10"/>
        <v>8</v>
      </c>
      <c r="AR8" s="6">
        <f t="shared" si="11"/>
        <v>13</v>
      </c>
      <c r="AS8" s="19">
        <f t="shared" si="12"/>
        <v>39.32</v>
      </c>
      <c r="AT8" s="22">
        <v>26.53</v>
      </c>
      <c r="AU8" s="1"/>
      <c r="AV8" s="1"/>
      <c r="AW8" s="2">
        <v>21</v>
      </c>
      <c r="AX8" s="2"/>
      <c r="AY8" s="2"/>
      <c r="AZ8" s="2">
        <v>2</v>
      </c>
      <c r="BA8" s="2"/>
      <c r="BB8" s="7">
        <f t="shared" si="13"/>
        <v>26.53</v>
      </c>
      <c r="BC8" s="18">
        <f t="shared" si="14"/>
        <v>10.5</v>
      </c>
      <c r="BD8" s="6">
        <f t="shared" si="15"/>
        <v>10</v>
      </c>
      <c r="BE8" s="19">
        <f t="shared" si="16"/>
        <v>47.03</v>
      </c>
      <c r="BF8" s="22">
        <v>3.91</v>
      </c>
      <c r="BG8" s="1"/>
      <c r="BH8" s="1"/>
      <c r="BI8" s="2"/>
      <c r="BJ8" s="2"/>
      <c r="BK8" s="2"/>
      <c r="BL8" s="2"/>
      <c r="BM8" s="2"/>
      <c r="BN8" s="7">
        <f t="shared" si="17"/>
        <v>3.91</v>
      </c>
      <c r="BO8" s="18">
        <f t="shared" si="18"/>
        <v>0</v>
      </c>
      <c r="BP8" s="6">
        <f t="shared" si="19"/>
        <v>0</v>
      </c>
      <c r="BQ8" s="19">
        <f t="shared" si="20"/>
        <v>3.91</v>
      </c>
      <c r="BR8" s="22">
        <v>38.15</v>
      </c>
      <c r="BS8" s="1"/>
      <c r="BT8" s="1"/>
      <c r="BU8" s="2">
        <v>9</v>
      </c>
      <c r="BV8" s="2"/>
      <c r="BW8" s="2"/>
      <c r="BX8" s="2">
        <v>2</v>
      </c>
      <c r="BY8" s="2"/>
      <c r="BZ8" s="7">
        <f t="shared" si="21"/>
        <v>38.15</v>
      </c>
      <c r="CA8" s="18">
        <f t="shared" si="22"/>
        <v>4.5</v>
      </c>
      <c r="CB8" s="6">
        <f t="shared" si="23"/>
        <v>10</v>
      </c>
      <c r="CC8" s="19">
        <f t="shared" si="24"/>
        <v>52.65</v>
      </c>
      <c r="CD8" s="22"/>
      <c r="CE8" s="1"/>
      <c r="CF8" s="2"/>
      <c r="CG8" s="2"/>
      <c r="CH8" s="2"/>
      <c r="CI8" s="2"/>
      <c r="CJ8" s="2"/>
      <c r="CK8" s="7">
        <f t="shared" si="25"/>
        <v>0</v>
      </c>
      <c r="CL8" s="18">
        <f t="shared" si="26"/>
        <v>0</v>
      </c>
      <c r="CM8" s="6">
        <f t="shared" si="27"/>
        <v>0</v>
      </c>
      <c r="CN8" s="19">
        <f t="shared" si="28"/>
        <v>0</v>
      </c>
      <c r="CO8" s="22"/>
      <c r="CP8" s="1"/>
      <c r="CQ8" s="2"/>
      <c r="CR8" s="2"/>
      <c r="CS8" s="2"/>
      <c r="CT8" s="2"/>
      <c r="CU8" s="2"/>
      <c r="CV8" s="7">
        <f t="shared" si="29"/>
        <v>0</v>
      </c>
      <c r="CW8" s="18">
        <f t="shared" si="30"/>
        <v>0</v>
      </c>
      <c r="CX8" s="6">
        <f t="shared" si="31"/>
        <v>0</v>
      </c>
      <c r="CY8" s="19">
        <f t="shared" si="32"/>
        <v>0</v>
      </c>
      <c r="CZ8" s="22"/>
      <c r="DA8" s="1"/>
      <c r="DB8" s="2"/>
      <c r="DC8" s="2"/>
      <c r="DD8" s="2"/>
      <c r="DE8" s="2"/>
      <c r="DF8" s="2"/>
      <c r="DG8" s="7">
        <f t="shared" si="33"/>
        <v>0</v>
      </c>
      <c r="DH8" s="18">
        <f t="shared" si="34"/>
        <v>0</v>
      </c>
      <c r="DI8" s="6">
        <f t="shared" si="35"/>
        <v>0</v>
      </c>
      <c r="DJ8" s="19">
        <f t="shared" si="36"/>
        <v>0</v>
      </c>
    </row>
    <row r="9" spans="1:114" ht="12.75">
      <c r="A9" s="24">
        <v>7</v>
      </c>
      <c r="B9" s="9" t="s">
        <v>86</v>
      </c>
      <c r="C9" s="52"/>
      <c r="D9" s="52"/>
      <c r="E9" s="52"/>
      <c r="F9" s="52" t="s">
        <v>32</v>
      </c>
      <c r="G9" s="52"/>
      <c r="H9" s="20">
        <f>IF(AND(OR($H$2="Y",$I$2="Y"),J9&lt;5,K9&lt;5),IF(AND(J9=J8,K9=K8),H8+1,1),"")</f>
      </c>
      <c r="I9" s="16" t="e">
        <f>IF(AND($I$2="Y",K9&gt;0,OR(AND(H9=1,#REF!=10),AND(H9=2,#REF!=20),AND(H9=3,#REF!=30),AND(H9=4,#REF!=40),AND(H9=5,H12=50),AND(H9=6,H21=60),AND(H9=7,H30=70),AND(H9=8,H39=80),AND(H9=9,H48=90),AND(H9=10,H57=100))),VLOOKUP(K9-1,SortLookup!$A$13:$B$16,2,FALSE),"")</f>
        <v>#REF!</v>
      </c>
      <c r="J9" s="15">
        <f>IF(ISNA(VLOOKUP(F9,SortLookup!$A$1:$B$5,2,FALSE))," ",VLOOKUP(F9,SortLookup!$A$1:$B$5,2,FALSE))</f>
        <v>1</v>
      </c>
      <c r="K9" s="21" t="str">
        <f>IF(ISNA(VLOOKUP(G9,SortLookup!$A$7:$B$11,2,FALSE))," ",VLOOKUP(G9,SortLookup!$A$7:$B$11,2,FALSE))</f>
        <v> </v>
      </c>
      <c r="L9" s="36">
        <f t="shared" si="0"/>
        <v>175.03</v>
      </c>
      <c r="M9" s="37">
        <f t="shared" si="1"/>
        <v>146.03</v>
      </c>
      <c r="N9" s="8">
        <f t="shared" si="2"/>
        <v>5</v>
      </c>
      <c r="O9" s="40">
        <f t="shared" si="3"/>
        <v>24</v>
      </c>
      <c r="P9" s="41">
        <f t="shared" si="4"/>
        <v>48</v>
      </c>
      <c r="Q9" s="22">
        <v>23.07</v>
      </c>
      <c r="R9" s="1"/>
      <c r="S9" s="1"/>
      <c r="T9" s="1"/>
      <c r="U9" s="1"/>
      <c r="V9" s="1"/>
      <c r="W9" s="1"/>
      <c r="X9" s="2">
        <v>9</v>
      </c>
      <c r="Y9" s="2"/>
      <c r="Z9" s="2"/>
      <c r="AA9" s="2"/>
      <c r="AB9" s="23"/>
      <c r="AC9" s="7">
        <f t="shared" si="5"/>
        <v>23.07</v>
      </c>
      <c r="AD9" s="18">
        <f t="shared" si="6"/>
        <v>4.5</v>
      </c>
      <c r="AE9" s="6">
        <f t="shared" si="7"/>
        <v>0</v>
      </c>
      <c r="AF9" s="19">
        <f t="shared" si="8"/>
        <v>27.57</v>
      </c>
      <c r="AG9" s="22">
        <v>29.54</v>
      </c>
      <c r="AH9" s="1"/>
      <c r="AI9" s="1"/>
      <c r="AJ9" s="1"/>
      <c r="AK9" s="2">
        <v>14</v>
      </c>
      <c r="AL9" s="2"/>
      <c r="AM9" s="2"/>
      <c r="AN9" s="2">
        <v>1</v>
      </c>
      <c r="AO9" s="2"/>
      <c r="AP9" s="7">
        <f t="shared" si="9"/>
        <v>29.54</v>
      </c>
      <c r="AQ9" s="18">
        <f t="shared" si="10"/>
        <v>7</v>
      </c>
      <c r="AR9" s="6">
        <f t="shared" si="11"/>
        <v>5</v>
      </c>
      <c r="AS9" s="19">
        <f t="shared" si="12"/>
        <v>41.54</v>
      </c>
      <c r="AT9" s="22">
        <v>46.63</v>
      </c>
      <c r="AU9" s="1"/>
      <c r="AV9" s="1"/>
      <c r="AW9" s="2">
        <v>14</v>
      </c>
      <c r="AX9" s="2"/>
      <c r="AY9" s="2"/>
      <c r="AZ9" s="2"/>
      <c r="BA9" s="2"/>
      <c r="BB9" s="7">
        <f t="shared" si="13"/>
        <v>46.63</v>
      </c>
      <c r="BC9" s="18">
        <f t="shared" si="14"/>
        <v>7</v>
      </c>
      <c r="BD9" s="6">
        <f t="shared" si="15"/>
        <v>0</v>
      </c>
      <c r="BE9" s="19">
        <f t="shared" si="16"/>
        <v>53.63</v>
      </c>
      <c r="BF9" s="22">
        <v>4.56</v>
      </c>
      <c r="BG9" s="1"/>
      <c r="BH9" s="1"/>
      <c r="BI9" s="2">
        <v>2</v>
      </c>
      <c r="BJ9" s="2"/>
      <c r="BK9" s="2"/>
      <c r="BL9" s="2"/>
      <c r="BM9" s="2"/>
      <c r="BN9" s="7">
        <f t="shared" si="17"/>
        <v>4.56</v>
      </c>
      <c r="BO9" s="18">
        <f t="shared" si="18"/>
        <v>1</v>
      </c>
      <c r="BP9" s="6">
        <f t="shared" si="19"/>
        <v>0</v>
      </c>
      <c r="BQ9" s="19">
        <f t="shared" si="20"/>
        <v>5.56</v>
      </c>
      <c r="BR9" s="22">
        <v>42.23</v>
      </c>
      <c r="BS9" s="1"/>
      <c r="BT9" s="1"/>
      <c r="BU9" s="2">
        <v>9</v>
      </c>
      <c r="BV9" s="2"/>
      <c r="BW9" s="2"/>
      <c r="BX9" s="2"/>
      <c r="BY9" s="2"/>
      <c r="BZ9" s="7">
        <f t="shared" si="21"/>
        <v>42.23</v>
      </c>
      <c r="CA9" s="18">
        <f t="shared" si="22"/>
        <v>4.5</v>
      </c>
      <c r="CB9" s="6">
        <f t="shared" si="23"/>
        <v>0</v>
      </c>
      <c r="CC9" s="19">
        <f t="shared" si="24"/>
        <v>46.73</v>
      </c>
      <c r="CD9" s="22"/>
      <c r="CE9" s="1"/>
      <c r="CF9" s="2"/>
      <c r="CG9" s="2"/>
      <c r="CH9" s="2"/>
      <c r="CI9" s="2"/>
      <c r="CJ9" s="2"/>
      <c r="CK9" s="7">
        <f t="shared" si="25"/>
        <v>0</v>
      </c>
      <c r="CL9" s="18">
        <f t="shared" si="26"/>
        <v>0</v>
      </c>
      <c r="CM9" s="6">
        <f t="shared" si="27"/>
        <v>0</v>
      </c>
      <c r="CN9" s="19">
        <f t="shared" si="28"/>
        <v>0</v>
      </c>
      <c r="CO9" s="22"/>
      <c r="CP9" s="1"/>
      <c r="CQ9" s="2"/>
      <c r="CR9" s="2"/>
      <c r="CS9" s="2"/>
      <c r="CT9" s="2"/>
      <c r="CU9" s="2"/>
      <c r="CV9" s="7">
        <f t="shared" si="29"/>
        <v>0</v>
      </c>
      <c r="CW9" s="18">
        <f t="shared" si="30"/>
        <v>0</v>
      </c>
      <c r="CX9" s="6">
        <f t="shared" si="31"/>
        <v>0</v>
      </c>
      <c r="CY9" s="19">
        <f t="shared" si="32"/>
        <v>0</v>
      </c>
      <c r="CZ9" s="22"/>
      <c r="DA9" s="1"/>
      <c r="DB9" s="2"/>
      <c r="DC9" s="2"/>
      <c r="DD9" s="2"/>
      <c r="DE9" s="2"/>
      <c r="DF9" s="2"/>
      <c r="DG9" s="7">
        <f t="shared" si="33"/>
        <v>0</v>
      </c>
      <c r="DH9" s="18">
        <f t="shared" si="34"/>
        <v>0</v>
      </c>
      <c r="DI9" s="6">
        <f t="shared" si="35"/>
        <v>0</v>
      </c>
      <c r="DJ9" s="19">
        <f t="shared" si="36"/>
        <v>0</v>
      </c>
    </row>
    <row r="10" spans="1:114" ht="12.75">
      <c r="A10" s="24">
        <v>8</v>
      </c>
      <c r="B10" s="9" t="s">
        <v>94</v>
      </c>
      <c r="C10" s="52"/>
      <c r="D10" s="52"/>
      <c r="E10" s="52"/>
      <c r="F10" s="52" t="s">
        <v>31</v>
      </c>
      <c r="G10" s="52"/>
      <c r="H10" s="20">
        <f>IF(AND(OR($H$2="Y",$I$2="Y"),J10&lt;5,K10&lt;5),IF(AND(J10=J9,K10=K9),H9+1,1),"")</f>
      </c>
      <c r="I10" s="16" t="e">
        <f>IF(AND($I$2="Y",K10&gt;0,OR(AND(H10=1,#REF!=10),AND(H10=2,#REF!=20),AND(H10=3,#REF!=30),AND(H10=4,#REF!=40),AND(H10=5,H15=50),AND(H10=6,H22=60),AND(H10=7,H31=70),AND(H10=8,H40=80),AND(H10=9,H49=90),AND(H10=10,H58=100))),VLOOKUP(K10-1,SortLookup!$A$13:$B$16,2,FALSE),"")</f>
        <v>#REF!</v>
      </c>
      <c r="J10" s="15">
        <f>IF(ISNA(VLOOKUP(F10,SortLookup!$A$1:$B$5,2,FALSE))," ",VLOOKUP(F10,SortLookup!$A$1:$B$5,2,FALSE))</f>
        <v>0</v>
      </c>
      <c r="K10" s="21" t="str">
        <f>IF(ISNA(VLOOKUP(G10,SortLookup!$A$7:$B$11,2,FALSE))," ",VLOOKUP(G10,SortLookup!$A$7:$B$11,2,FALSE))</f>
        <v> </v>
      </c>
      <c r="L10" s="36">
        <f t="shared" si="0"/>
        <v>195.01</v>
      </c>
      <c r="M10" s="37">
        <f t="shared" si="1"/>
        <v>138.01</v>
      </c>
      <c r="N10" s="8">
        <f t="shared" si="2"/>
        <v>25</v>
      </c>
      <c r="O10" s="40">
        <f t="shared" si="3"/>
        <v>32</v>
      </c>
      <c r="P10" s="41">
        <f t="shared" si="4"/>
        <v>64</v>
      </c>
      <c r="Q10" s="22">
        <v>26.15</v>
      </c>
      <c r="R10" s="1"/>
      <c r="S10" s="1"/>
      <c r="T10" s="1"/>
      <c r="U10" s="1"/>
      <c r="V10" s="1"/>
      <c r="W10" s="1"/>
      <c r="X10" s="2">
        <v>12</v>
      </c>
      <c r="Y10" s="2"/>
      <c r="Z10" s="2">
        <v>1</v>
      </c>
      <c r="AA10" s="2">
        <v>3</v>
      </c>
      <c r="AB10" s="23"/>
      <c r="AC10" s="7">
        <f t="shared" si="5"/>
        <v>26.15</v>
      </c>
      <c r="AD10" s="18">
        <f t="shared" si="6"/>
        <v>6</v>
      </c>
      <c r="AE10" s="6">
        <f t="shared" si="7"/>
        <v>20</v>
      </c>
      <c r="AF10" s="19">
        <f t="shared" si="8"/>
        <v>52.15</v>
      </c>
      <c r="AG10" s="22">
        <v>26.58</v>
      </c>
      <c r="AH10" s="1"/>
      <c r="AI10" s="1"/>
      <c r="AJ10" s="1"/>
      <c r="AK10" s="2">
        <v>16</v>
      </c>
      <c r="AL10" s="2"/>
      <c r="AM10" s="2"/>
      <c r="AN10" s="2"/>
      <c r="AO10" s="2"/>
      <c r="AP10" s="7">
        <f t="shared" si="9"/>
        <v>26.58</v>
      </c>
      <c r="AQ10" s="18">
        <f t="shared" si="10"/>
        <v>8</v>
      </c>
      <c r="AR10" s="6">
        <f t="shared" si="11"/>
        <v>0</v>
      </c>
      <c r="AS10" s="19">
        <f t="shared" si="12"/>
        <v>34.58</v>
      </c>
      <c r="AT10" s="22">
        <v>46.1</v>
      </c>
      <c r="AU10" s="1"/>
      <c r="AV10" s="1"/>
      <c r="AW10" s="2">
        <v>17</v>
      </c>
      <c r="AX10" s="2"/>
      <c r="AY10" s="2"/>
      <c r="AZ10" s="2">
        <v>1</v>
      </c>
      <c r="BA10" s="2"/>
      <c r="BB10" s="7">
        <f t="shared" si="13"/>
        <v>46.1</v>
      </c>
      <c r="BC10" s="18">
        <f t="shared" si="14"/>
        <v>8.5</v>
      </c>
      <c r="BD10" s="6">
        <f t="shared" si="15"/>
        <v>5</v>
      </c>
      <c r="BE10" s="19">
        <f t="shared" si="16"/>
        <v>59.6</v>
      </c>
      <c r="BF10" s="22">
        <v>4.6</v>
      </c>
      <c r="BG10" s="1"/>
      <c r="BH10" s="1"/>
      <c r="BI10" s="2">
        <v>11</v>
      </c>
      <c r="BJ10" s="2"/>
      <c r="BK10" s="2"/>
      <c r="BL10" s="2"/>
      <c r="BM10" s="2"/>
      <c r="BN10" s="7">
        <f t="shared" si="17"/>
        <v>4.6</v>
      </c>
      <c r="BO10" s="18">
        <f t="shared" si="18"/>
        <v>5.5</v>
      </c>
      <c r="BP10" s="6">
        <f t="shared" si="19"/>
        <v>0</v>
      </c>
      <c r="BQ10" s="19">
        <f t="shared" si="20"/>
        <v>10.1</v>
      </c>
      <c r="BR10" s="22">
        <v>34.58</v>
      </c>
      <c r="BS10" s="1"/>
      <c r="BT10" s="1"/>
      <c r="BU10" s="2">
        <v>8</v>
      </c>
      <c r="BV10" s="2"/>
      <c r="BW10" s="2"/>
      <c r="BX10" s="2"/>
      <c r="BY10" s="2"/>
      <c r="BZ10" s="7">
        <f t="shared" si="21"/>
        <v>34.58</v>
      </c>
      <c r="CA10" s="18">
        <f t="shared" si="22"/>
        <v>4</v>
      </c>
      <c r="CB10" s="6">
        <f t="shared" si="23"/>
        <v>0</v>
      </c>
      <c r="CC10" s="19">
        <f t="shared" si="24"/>
        <v>38.58</v>
      </c>
      <c r="CD10" s="22"/>
      <c r="CE10" s="1"/>
      <c r="CF10" s="2"/>
      <c r="CG10" s="2"/>
      <c r="CH10" s="2"/>
      <c r="CI10" s="2"/>
      <c r="CJ10" s="2"/>
      <c r="CK10" s="7">
        <f t="shared" si="25"/>
        <v>0</v>
      </c>
      <c r="CL10" s="18">
        <f t="shared" si="26"/>
        <v>0</v>
      </c>
      <c r="CM10" s="6">
        <f t="shared" si="27"/>
        <v>0</v>
      </c>
      <c r="CN10" s="19">
        <f t="shared" si="28"/>
        <v>0</v>
      </c>
      <c r="CO10" s="22"/>
      <c r="CP10" s="1"/>
      <c r="CQ10" s="2"/>
      <c r="CR10" s="2"/>
      <c r="CS10" s="2"/>
      <c r="CT10" s="2"/>
      <c r="CU10" s="2"/>
      <c r="CV10" s="7">
        <f t="shared" si="29"/>
        <v>0</v>
      </c>
      <c r="CW10" s="18">
        <f t="shared" si="30"/>
        <v>0</v>
      </c>
      <c r="CX10" s="6">
        <f t="shared" si="31"/>
        <v>0</v>
      </c>
      <c r="CY10" s="19">
        <f t="shared" si="32"/>
        <v>0</v>
      </c>
      <c r="CZ10" s="22"/>
      <c r="DA10" s="1"/>
      <c r="DB10" s="2"/>
      <c r="DC10" s="2"/>
      <c r="DD10" s="2"/>
      <c r="DE10" s="2"/>
      <c r="DF10" s="2"/>
      <c r="DG10" s="7">
        <f t="shared" si="33"/>
        <v>0</v>
      </c>
      <c r="DH10" s="18">
        <f t="shared" si="34"/>
        <v>0</v>
      </c>
      <c r="DI10" s="6">
        <f t="shared" si="35"/>
        <v>0</v>
      </c>
      <c r="DJ10" s="19">
        <f t="shared" si="36"/>
        <v>0</v>
      </c>
    </row>
    <row r="11" spans="1:114" ht="12.75">
      <c r="A11" s="24">
        <v>9</v>
      </c>
      <c r="B11" s="9" t="s">
        <v>90</v>
      </c>
      <c r="C11" s="52"/>
      <c r="D11" s="52"/>
      <c r="E11" s="52"/>
      <c r="F11" s="52" t="s">
        <v>31</v>
      </c>
      <c r="G11" s="52"/>
      <c r="H11" s="20">
        <f>IF(AND(OR($H$2="Y",$I$2="Y"),J11&lt;5,K11&lt;5),IF(AND(J11=J10,K11=K10),H10+1,1),"")</f>
      </c>
      <c r="I11" s="16" t="e">
        <f>IF(AND($I$2="Y",K11&gt;0,OR(AND(H11=1,#REF!=10),AND(H11=2,#REF!=20),AND(H11=3,#REF!=30),AND(H11=4,#REF!=40),AND(H11=5,#REF!=50),AND(H11=6,H23=60),AND(H11=7,H32=70),AND(H11=8,H41=80),AND(H11=9,H50=90),AND(H11=10,H59=100))),VLOOKUP(K11-1,SortLookup!$A$13:$B$16,2,FALSE),"")</f>
        <v>#REF!</v>
      </c>
      <c r="J11" s="15">
        <f>IF(ISNA(VLOOKUP(F11,SortLookup!$A$1:$B$5,2,FALSE))," ",VLOOKUP(F11,SortLookup!$A$1:$B$5,2,FALSE))</f>
        <v>0</v>
      </c>
      <c r="K11" s="21" t="str">
        <f>IF(ISNA(VLOOKUP(G11,SortLookup!$A$7:$B$11,2,FALSE))," ",VLOOKUP(G11,SortLookup!$A$7:$B$11,2,FALSE))</f>
        <v> </v>
      </c>
      <c r="L11" s="36">
        <f t="shared" si="0"/>
        <v>196.22</v>
      </c>
      <c r="M11" s="37">
        <f t="shared" si="1"/>
        <v>159.72</v>
      </c>
      <c r="N11" s="8">
        <f t="shared" si="2"/>
        <v>15</v>
      </c>
      <c r="O11" s="40">
        <f t="shared" si="3"/>
        <v>21.5</v>
      </c>
      <c r="P11" s="41">
        <f t="shared" si="4"/>
        <v>43</v>
      </c>
      <c r="Q11" s="22">
        <v>37.86</v>
      </c>
      <c r="R11" s="1"/>
      <c r="S11" s="1"/>
      <c r="T11" s="1"/>
      <c r="U11" s="1"/>
      <c r="V11" s="1"/>
      <c r="W11" s="1"/>
      <c r="X11" s="2">
        <v>4</v>
      </c>
      <c r="Y11" s="2">
        <v>3</v>
      </c>
      <c r="Z11" s="2"/>
      <c r="AA11" s="2"/>
      <c r="AB11" s="23"/>
      <c r="AC11" s="7">
        <f t="shared" si="5"/>
        <v>37.86</v>
      </c>
      <c r="AD11" s="18">
        <f t="shared" si="6"/>
        <v>2</v>
      </c>
      <c r="AE11" s="6">
        <f t="shared" si="7"/>
        <v>9</v>
      </c>
      <c r="AF11" s="19">
        <f t="shared" si="8"/>
        <v>48.86</v>
      </c>
      <c r="AG11" s="22">
        <v>25.17</v>
      </c>
      <c r="AH11" s="1"/>
      <c r="AI11" s="1"/>
      <c r="AJ11" s="1"/>
      <c r="AK11" s="2">
        <v>10</v>
      </c>
      <c r="AL11" s="2"/>
      <c r="AM11" s="2"/>
      <c r="AN11" s="2"/>
      <c r="AO11" s="2"/>
      <c r="AP11" s="7">
        <f t="shared" si="9"/>
        <v>25.17</v>
      </c>
      <c r="AQ11" s="18">
        <f t="shared" si="10"/>
        <v>5</v>
      </c>
      <c r="AR11" s="6">
        <f t="shared" si="11"/>
        <v>0</v>
      </c>
      <c r="AS11" s="19">
        <f t="shared" si="12"/>
        <v>30.17</v>
      </c>
      <c r="AT11" s="22">
        <v>35.12</v>
      </c>
      <c r="AU11" s="1"/>
      <c r="AV11" s="1"/>
      <c r="AW11" s="2">
        <v>12</v>
      </c>
      <c r="AX11" s="2"/>
      <c r="AY11" s="2"/>
      <c r="AZ11" s="2"/>
      <c r="BA11" s="2"/>
      <c r="BB11" s="7">
        <f t="shared" si="13"/>
        <v>35.12</v>
      </c>
      <c r="BC11" s="18">
        <f t="shared" si="14"/>
        <v>6</v>
      </c>
      <c r="BD11" s="6">
        <f t="shared" si="15"/>
        <v>0</v>
      </c>
      <c r="BE11" s="19">
        <f t="shared" si="16"/>
        <v>41.12</v>
      </c>
      <c r="BF11" s="22">
        <v>12.23</v>
      </c>
      <c r="BG11" s="1"/>
      <c r="BH11" s="1"/>
      <c r="BI11" s="2">
        <v>11</v>
      </c>
      <c r="BJ11" s="2">
        <v>2</v>
      </c>
      <c r="BK11" s="2"/>
      <c r="BL11" s="2"/>
      <c r="BM11" s="2"/>
      <c r="BN11" s="7">
        <f t="shared" si="17"/>
        <v>12.23</v>
      </c>
      <c r="BO11" s="18">
        <f t="shared" si="18"/>
        <v>5.5</v>
      </c>
      <c r="BP11" s="6">
        <f t="shared" si="19"/>
        <v>6</v>
      </c>
      <c r="BQ11" s="19">
        <f t="shared" si="20"/>
        <v>23.73</v>
      </c>
      <c r="BR11" s="22">
        <v>49.34</v>
      </c>
      <c r="BS11" s="1"/>
      <c r="BT11" s="1"/>
      <c r="BU11" s="2">
        <v>6</v>
      </c>
      <c r="BV11" s="2"/>
      <c r="BW11" s="2"/>
      <c r="BX11" s="2"/>
      <c r="BY11" s="2"/>
      <c r="BZ11" s="7">
        <f t="shared" si="21"/>
        <v>49.34</v>
      </c>
      <c r="CA11" s="18">
        <f t="shared" si="22"/>
        <v>3</v>
      </c>
      <c r="CB11" s="6">
        <f t="shared" si="23"/>
        <v>0</v>
      </c>
      <c r="CC11" s="19">
        <f t="shared" si="24"/>
        <v>52.34</v>
      </c>
      <c r="CD11" s="22"/>
      <c r="CE11" s="1"/>
      <c r="CF11" s="2"/>
      <c r="CG11" s="2"/>
      <c r="CH11" s="2"/>
      <c r="CI11" s="2"/>
      <c r="CJ11" s="2"/>
      <c r="CK11" s="7">
        <f t="shared" si="25"/>
        <v>0</v>
      </c>
      <c r="CL11" s="18">
        <f t="shared" si="26"/>
        <v>0</v>
      </c>
      <c r="CM11" s="6">
        <f t="shared" si="27"/>
        <v>0</v>
      </c>
      <c r="CN11" s="19">
        <f t="shared" si="28"/>
        <v>0</v>
      </c>
      <c r="CO11" s="22"/>
      <c r="CP11" s="1"/>
      <c r="CQ11" s="2"/>
      <c r="CR11" s="2"/>
      <c r="CS11" s="2"/>
      <c r="CT11" s="2"/>
      <c r="CU11" s="2"/>
      <c r="CV11" s="7">
        <f t="shared" si="29"/>
        <v>0</v>
      </c>
      <c r="CW11" s="18">
        <f t="shared" si="30"/>
        <v>0</v>
      </c>
      <c r="CX11" s="6">
        <f t="shared" si="31"/>
        <v>0</v>
      </c>
      <c r="CY11" s="19">
        <f t="shared" si="32"/>
        <v>0</v>
      </c>
      <c r="CZ11" s="22"/>
      <c r="DA11" s="1"/>
      <c r="DB11" s="2"/>
      <c r="DC11" s="2"/>
      <c r="DD11" s="2"/>
      <c r="DE11" s="2"/>
      <c r="DF11" s="2"/>
      <c r="DG11" s="7">
        <f t="shared" si="33"/>
        <v>0</v>
      </c>
      <c r="DH11" s="18">
        <f t="shared" si="34"/>
        <v>0</v>
      </c>
      <c r="DI11" s="6">
        <f t="shared" si="35"/>
        <v>0</v>
      </c>
      <c r="DJ11" s="19">
        <f t="shared" si="36"/>
        <v>0</v>
      </c>
    </row>
    <row r="12" spans="1:114" ht="12.75">
      <c r="A12" s="24">
        <v>10</v>
      </c>
      <c r="B12" s="9" t="s">
        <v>88</v>
      </c>
      <c r="C12" s="52"/>
      <c r="D12" s="52"/>
      <c r="E12" s="52"/>
      <c r="F12" s="52" t="s">
        <v>33</v>
      </c>
      <c r="G12" s="52"/>
      <c r="H12" s="20">
        <f>IF(AND(OR($H$2="Y",$I$2="Y"),J12&lt;5,K12&lt;5),IF(AND(J12=J11,K12=K11),H11+1,1),"")</f>
      </c>
      <c r="I12" s="16" t="e">
        <f>IF(AND($I$2="Y",K12&gt;0,OR(AND(H12=1,#REF!=10),AND(H12=2,#REF!=20),AND(H12=3,#REF!=30),AND(H12=4,#REF!=40),AND(H12=5,#REF!=50),AND(H12=6,H24=60),AND(H12=7,H33=70),AND(H12=8,H42=80),AND(H12=9,H51=90),AND(H12=10,H60=100))),VLOOKUP(K12-1,SortLookup!$A$13:$B$16,2,FALSE),"")</f>
        <v>#REF!</v>
      </c>
      <c r="J12" s="15">
        <f>IF(ISNA(VLOOKUP(F12,SortLookup!$A$1:$B$5,2,FALSE))," ",VLOOKUP(F12,SortLookup!$A$1:$B$5,2,FALSE))</f>
        <v>2</v>
      </c>
      <c r="K12" s="21" t="str">
        <f>IF(ISNA(VLOOKUP(G12,SortLookup!$A$7:$B$11,2,FALSE))," ",VLOOKUP(G12,SortLookup!$A$7:$B$11,2,FALSE))</f>
        <v> </v>
      </c>
      <c r="L12" s="36">
        <f t="shared" si="0"/>
        <v>214.97</v>
      </c>
      <c r="M12" s="37">
        <f t="shared" si="1"/>
        <v>141.47</v>
      </c>
      <c r="N12" s="8">
        <f t="shared" si="2"/>
        <v>40</v>
      </c>
      <c r="O12" s="40">
        <f t="shared" si="3"/>
        <v>33.5</v>
      </c>
      <c r="P12" s="41">
        <f t="shared" si="4"/>
        <v>67</v>
      </c>
      <c r="Q12" s="22">
        <v>35.6</v>
      </c>
      <c r="R12" s="1"/>
      <c r="S12" s="1"/>
      <c r="T12" s="1"/>
      <c r="U12" s="1"/>
      <c r="V12" s="1"/>
      <c r="W12" s="1"/>
      <c r="X12" s="2">
        <v>10</v>
      </c>
      <c r="Y12" s="2">
        <v>2</v>
      </c>
      <c r="Z12" s="2"/>
      <c r="AA12" s="2"/>
      <c r="AB12" s="23"/>
      <c r="AC12" s="7">
        <f t="shared" si="5"/>
        <v>35.6</v>
      </c>
      <c r="AD12" s="18">
        <f t="shared" si="6"/>
        <v>5</v>
      </c>
      <c r="AE12" s="6">
        <f t="shared" si="7"/>
        <v>6</v>
      </c>
      <c r="AF12" s="19">
        <f t="shared" si="8"/>
        <v>46.6</v>
      </c>
      <c r="AG12" s="22">
        <v>23.68</v>
      </c>
      <c r="AH12" s="1"/>
      <c r="AI12" s="1"/>
      <c r="AJ12" s="1"/>
      <c r="AK12" s="2">
        <v>8</v>
      </c>
      <c r="AL12" s="2">
        <v>3</v>
      </c>
      <c r="AM12" s="2"/>
      <c r="AN12" s="2"/>
      <c r="AO12" s="2"/>
      <c r="AP12" s="7">
        <f t="shared" si="9"/>
        <v>23.68</v>
      </c>
      <c r="AQ12" s="18">
        <f t="shared" si="10"/>
        <v>4</v>
      </c>
      <c r="AR12" s="6">
        <f t="shared" si="11"/>
        <v>9</v>
      </c>
      <c r="AS12" s="19">
        <f t="shared" si="12"/>
        <v>36.68</v>
      </c>
      <c r="AT12" s="22">
        <v>51.24</v>
      </c>
      <c r="AU12" s="1"/>
      <c r="AV12" s="1"/>
      <c r="AW12" s="2">
        <v>17</v>
      </c>
      <c r="AX12" s="2"/>
      <c r="AY12" s="2"/>
      <c r="AZ12" s="2"/>
      <c r="BA12" s="2"/>
      <c r="BB12" s="7">
        <f t="shared" si="13"/>
        <v>51.24</v>
      </c>
      <c r="BC12" s="18">
        <f t="shared" si="14"/>
        <v>8.5</v>
      </c>
      <c r="BD12" s="6">
        <f t="shared" si="15"/>
        <v>0</v>
      </c>
      <c r="BE12" s="19">
        <f t="shared" si="16"/>
        <v>59.74</v>
      </c>
      <c r="BF12" s="22">
        <v>5.3</v>
      </c>
      <c r="BG12" s="1"/>
      <c r="BH12" s="1"/>
      <c r="BI12" s="2">
        <v>6</v>
      </c>
      <c r="BJ12" s="2"/>
      <c r="BK12" s="2"/>
      <c r="BL12" s="2"/>
      <c r="BM12" s="2"/>
      <c r="BN12" s="7">
        <f t="shared" si="17"/>
        <v>5.3</v>
      </c>
      <c r="BO12" s="18">
        <f t="shared" si="18"/>
        <v>3</v>
      </c>
      <c r="BP12" s="6">
        <f t="shared" si="19"/>
        <v>0</v>
      </c>
      <c r="BQ12" s="19">
        <f t="shared" si="20"/>
        <v>8.3</v>
      </c>
      <c r="BR12" s="22">
        <v>25.65</v>
      </c>
      <c r="BS12" s="1"/>
      <c r="BT12" s="1"/>
      <c r="BU12" s="2">
        <v>26</v>
      </c>
      <c r="BV12" s="2"/>
      <c r="BW12" s="2">
        <v>1</v>
      </c>
      <c r="BX12" s="2">
        <v>4</v>
      </c>
      <c r="BY12" s="2"/>
      <c r="BZ12" s="7">
        <f t="shared" si="21"/>
        <v>25.65</v>
      </c>
      <c r="CA12" s="18">
        <f t="shared" si="22"/>
        <v>13</v>
      </c>
      <c r="CB12" s="6">
        <f t="shared" si="23"/>
        <v>25</v>
      </c>
      <c r="CC12" s="19">
        <f t="shared" si="24"/>
        <v>63.65</v>
      </c>
      <c r="CD12" s="22"/>
      <c r="CE12" s="1"/>
      <c r="CF12" s="2"/>
      <c r="CG12" s="2"/>
      <c r="CH12" s="2"/>
      <c r="CI12" s="2"/>
      <c r="CJ12" s="2"/>
      <c r="CK12" s="7">
        <f t="shared" si="25"/>
        <v>0</v>
      </c>
      <c r="CL12" s="18">
        <f t="shared" si="26"/>
        <v>0</v>
      </c>
      <c r="CM12" s="6">
        <f t="shared" si="27"/>
        <v>0</v>
      </c>
      <c r="CN12" s="19">
        <f t="shared" si="28"/>
        <v>0</v>
      </c>
      <c r="CO12" s="22"/>
      <c r="CP12" s="1"/>
      <c r="CQ12" s="2"/>
      <c r="CR12" s="2"/>
      <c r="CS12" s="2"/>
      <c r="CT12" s="2"/>
      <c r="CU12" s="2"/>
      <c r="CV12" s="7">
        <f t="shared" si="29"/>
        <v>0</v>
      </c>
      <c r="CW12" s="18">
        <f t="shared" si="30"/>
        <v>0</v>
      </c>
      <c r="CX12" s="6">
        <f t="shared" si="31"/>
        <v>0</v>
      </c>
      <c r="CY12" s="19">
        <f t="shared" si="32"/>
        <v>0</v>
      </c>
      <c r="CZ12" s="22"/>
      <c r="DA12" s="1"/>
      <c r="DB12" s="2"/>
      <c r="DC12" s="2"/>
      <c r="DD12" s="2"/>
      <c r="DE12" s="2"/>
      <c r="DF12" s="2"/>
      <c r="DG12" s="7">
        <f t="shared" si="33"/>
        <v>0</v>
      </c>
      <c r="DH12" s="18">
        <f t="shared" si="34"/>
        <v>0</v>
      </c>
      <c r="DI12" s="6">
        <f t="shared" si="35"/>
        <v>0</v>
      </c>
      <c r="DJ12" s="19">
        <f t="shared" si="36"/>
        <v>0</v>
      </c>
    </row>
  </sheetData>
  <sheetProtection selectLockedCells="1" sort="0" autoFilter="0"/>
  <mergeCells count="11">
    <mergeCell ref="A1:G1"/>
    <mergeCell ref="CD1:CN1"/>
    <mergeCell ref="CO1:CY1"/>
    <mergeCell ref="L1:P1"/>
    <mergeCell ref="AT1:BE1"/>
    <mergeCell ref="CZ1:DJ1"/>
    <mergeCell ref="BR1:CC1"/>
    <mergeCell ref="BF1:BQ1"/>
    <mergeCell ref="Q1:AF1"/>
    <mergeCell ref="AG1:AS1"/>
    <mergeCell ref="J1:K1"/>
  </mergeCells>
  <conditionalFormatting sqref="L3:L12 B3:G12">
    <cfRule type="expression" priority="5" dxfId="0" stopIfTrue="1">
      <formula>$C3&gt;1</formula>
    </cfRule>
  </conditionalFormatting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3"/>
  <headerFooter alignWithMargins="0">
    <oddHeader>&amp;CPage &amp;P&amp;RIDPA Match Scoring Spreadsheet (X-Large)</oddHeader>
  </headerFooter>
  <colBreaks count="4" manualBreakCount="4">
    <brk id="16" max="65535" man="1"/>
    <brk id="32" max="65535" man="1"/>
    <brk id="81" max="23" man="1"/>
    <brk id="103" max="2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8.7109375" defaultRowHeight="12.75"/>
  <cols>
    <col min="1" max="1" width="4.7109375" style="0" bestFit="1" customWidth="1"/>
    <col min="2" max="2" width="4.421875" style="0" bestFit="1" customWidth="1"/>
    <col min="3" max="3" width="113.140625" style="0" bestFit="1" customWidth="1"/>
  </cols>
  <sheetData>
    <row r="1" spans="1:3" ht="12.75">
      <c r="A1" s="10" t="s">
        <v>31</v>
      </c>
      <c r="B1" s="13">
        <v>0</v>
      </c>
      <c r="C1" s="11" t="s">
        <v>42</v>
      </c>
    </row>
    <row r="2" spans="1:3" ht="12.75">
      <c r="A2" s="10" t="s">
        <v>32</v>
      </c>
      <c r="B2" s="13">
        <v>1</v>
      </c>
      <c r="C2" s="12" t="s">
        <v>44</v>
      </c>
    </row>
    <row r="3" spans="1:3" ht="12.75">
      <c r="A3" s="10" t="s">
        <v>33</v>
      </c>
      <c r="B3" s="13">
        <v>2</v>
      </c>
      <c r="C3" s="12" t="s">
        <v>45</v>
      </c>
    </row>
    <row r="4" spans="1:3" ht="12.75">
      <c r="A4" s="10" t="s">
        <v>17</v>
      </c>
      <c r="B4" s="13">
        <v>3</v>
      </c>
      <c r="C4" s="12" t="s">
        <v>40</v>
      </c>
    </row>
    <row r="5" spans="1:3" ht="12.75">
      <c r="A5" s="10" t="s">
        <v>34</v>
      </c>
      <c r="B5" s="13">
        <v>4</v>
      </c>
      <c r="C5" s="12" t="s">
        <v>41</v>
      </c>
    </row>
    <row r="6" spans="1:2" ht="12.75">
      <c r="A6" s="10"/>
      <c r="B6" s="13"/>
    </row>
    <row r="7" spans="1:3" ht="12.75">
      <c r="A7" s="10" t="s">
        <v>35</v>
      </c>
      <c r="B7" s="13">
        <v>0</v>
      </c>
      <c r="C7" s="12" t="s">
        <v>43</v>
      </c>
    </row>
    <row r="8" spans="1:3" ht="12.75">
      <c r="A8" s="10" t="s">
        <v>36</v>
      </c>
      <c r="B8" s="13">
        <v>1</v>
      </c>
      <c r="C8" s="12"/>
    </row>
    <row r="9" spans="1:2" ht="12.75">
      <c r="A9" s="10" t="s">
        <v>37</v>
      </c>
      <c r="B9" s="13">
        <v>2</v>
      </c>
    </row>
    <row r="10" spans="1:3" ht="12.75">
      <c r="A10" s="10" t="s">
        <v>38</v>
      </c>
      <c r="B10" s="13">
        <v>3</v>
      </c>
      <c r="C10" s="12"/>
    </row>
    <row r="11" spans="1:3" ht="12.75">
      <c r="A11" s="10" t="s">
        <v>39</v>
      </c>
      <c r="B11" s="13">
        <v>4</v>
      </c>
      <c r="C11" s="12"/>
    </row>
    <row r="13" spans="1:3" ht="12.75">
      <c r="A13" s="14">
        <v>0</v>
      </c>
      <c r="B13" s="10" t="s">
        <v>35</v>
      </c>
      <c r="C13" s="12" t="s">
        <v>65</v>
      </c>
    </row>
    <row r="14" spans="1:3" ht="12.75">
      <c r="A14" s="14">
        <v>1</v>
      </c>
      <c r="B14" s="10" t="s">
        <v>36</v>
      </c>
      <c r="C14" s="12"/>
    </row>
    <row r="15" spans="1:3" ht="12.75">
      <c r="A15" s="14">
        <v>2</v>
      </c>
      <c r="B15" s="10" t="s">
        <v>37</v>
      </c>
      <c r="C15" s="12"/>
    </row>
    <row r="16" spans="1:3" ht="12.75">
      <c r="A16" s="14">
        <v>3</v>
      </c>
      <c r="B16" s="10" t="s">
        <v>38</v>
      </c>
      <c r="C16" s="12"/>
    </row>
    <row r="17" spans="1:3" ht="12.75">
      <c r="A17" s="14">
        <v>4</v>
      </c>
      <c r="B17" t="s">
        <v>72</v>
      </c>
      <c r="C17" t="s">
        <v>73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8.7109375" defaultRowHeight="12.75"/>
  <cols>
    <col min="1" max="1" width="125.7109375" style="0" customWidth="1"/>
  </cols>
  <sheetData>
    <row r="1" s="25" customFormat="1" ht="12.75">
      <c r="A1" s="46" t="s">
        <v>18</v>
      </c>
    </row>
    <row r="2" s="25" customFormat="1" ht="12.75">
      <c r="A2" s="26"/>
    </row>
    <row r="3" s="25" customFormat="1" ht="12.75">
      <c r="A3" s="26"/>
    </row>
    <row r="4" s="25" customFormat="1" ht="12.75">
      <c r="A4" s="46" t="s">
        <v>75</v>
      </c>
    </row>
    <row r="5" s="25" customFormat="1" ht="12.75">
      <c r="A5" s="26" t="s">
        <v>76</v>
      </c>
    </row>
    <row r="6" s="25" customFormat="1" ht="12.75" customHeight="1">
      <c r="A6" s="26"/>
    </row>
    <row r="7" ht="12.75">
      <c r="A7" s="26" t="s">
        <v>77</v>
      </c>
    </row>
    <row r="8" ht="12.75">
      <c r="A8" s="26" t="s">
        <v>78</v>
      </c>
    </row>
    <row r="9" ht="12.75">
      <c r="A9" s="26" t="s">
        <v>79</v>
      </c>
    </row>
    <row r="10" ht="12.75">
      <c r="A10" s="26" t="s">
        <v>80</v>
      </c>
    </row>
    <row r="11" ht="12.75">
      <c r="A11" s="26" t="s">
        <v>81</v>
      </c>
    </row>
    <row r="12" ht="12.75">
      <c r="A12" s="26" t="s">
        <v>82</v>
      </c>
    </row>
    <row r="13" ht="12.75">
      <c r="A13" s="26" t="s">
        <v>0</v>
      </c>
    </row>
    <row r="14" ht="12.75">
      <c r="A14" s="26" t="s">
        <v>1</v>
      </c>
    </row>
    <row r="15" ht="12.75">
      <c r="A15" s="26"/>
    </row>
    <row r="16" ht="27" customHeight="1">
      <c r="A16" s="26" t="s">
        <v>6</v>
      </c>
    </row>
    <row r="17" ht="12.75">
      <c r="A17" s="26"/>
    </row>
    <row r="18" ht="12.75">
      <c r="A18" s="26"/>
    </row>
    <row r="19" ht="25.5">
      <c r="A19" s="47" t="s">
        <v>15</v>
      </c>
    </row>
    <row r="20" ht="12.75">
      <c r="A20" s="47"/>
    </row>
    <row r="21" ht="12.75">
      <c r="A21" s="25"/>
    </row>
    <row r="22" ht="12.75">
      <c r="A22" s="48" t="s">
        <v>7</v>
      </c>
    </row>
    <row r="23" ht="12.75">
      <c r="A23" s="26" t="s">
        <v>77</v>
      </c>
    </row>
    <row r="24" ht="12.75">
      <c r="A24" s="25" t="s">
        <v>8</v>
      </c>
    </row>
    <row r="25" ht="12.75">
      <c r="A25" s="25" t="s">
        <v>14</v>
      </c>
    </row>
    <row r="26" ht="12.75">
      <c r="A26" s="25" t="s">
        <v>9</v>
      </c>
    </row>
    <row r="27" ht="12.75">
      <c r="A27" s="25" t="s">
        <v>10</v>
      </c>
    </row>
    <row r="28" ht="12.75">
      <c r="A28" s="25" t="s">
        <v>11</v>
      </c>
    </row>
    <row r="29" ht="12.75">
      <c r="A29" s="25" t="s">
        <v>16</v>
      </c>
    </row>
    <row r="30" ht="12.75">
      <c r="A30" s="25" t="s">
        <v>12</v>
      </c>
    </row>
    <row r="31" ht="12.75">
      <c r="A31" s="25" t="s">
        <v>13</v>
      </c>
    </row>
    <row r="32" ht="12.75">
      <c r="A32" s="25"/>
    </row>
    <row r="33" ht="12.75">
      <c r="A33" s="25"/>
    </row>
    <row r="34" ht="12.75">
      <c r="A34" s="25"/>
    </row>
    <row r="35" ht="12.75">
      <c r="A35" s="25"/>
    </row>
    <row r="36" ht="12.75">
      <c r="A36" s="25"/>
    </row>
  </sheetData>
  <sheetProtection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cp:keywords/>
  <dc:description>Originally from: http://www.ccidpa.org/scoring/spreadsheets.html. Modified for ODPL.</dc:description>
  <cp:lastModifiedBy>Michael Duynhoven</cp:lastModifiedBy>
  <cp:lastPrinted>2011-07-10T19:26:22Z</cp:lastPrinted>
  <dcterms:created xsi:type="dcterms:W3CDTF">2001-08-02T04:21:03Z</dcterms:created>
  <dcterms:modified xsi:type="dcterms:W3CDTF">2014-09-29T13:05:29Z</dcterms:modified>
  <cp:category/>
  <cp:version/>
  <cp:contentType/>
  <cp:contentStatus/>
  <cp:revision>1</cp:revision>
</cp:coreProperties>
</file>