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3920" windowHeight="10476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Scoresheet!$A$1:$DJ$22</definedName>
    <definedName name="_xlnm.Print_Titles" localSheetId="0">Scoresheet!$A:$G,Scoresheet!$1:$2</definedName>
  </definedNames>
  <calcPr calcId="114210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BP16" i="1"/>
  <c r="N16"/>
  <c r="AC16"/>
  <c r="BB16"/>
  <c r="BN16"/>
  <c r="M16"/>
  <c r="P16"/>
  <c r="O16"/>
  <c r="L16"/>
  <c r="AC18"/>
  <c r="BB18"/>
  <c r="BN18"/>
  <c r="M18"/>
  <c r="N18"/>
  <c r="P18"/>
  <c r="O18"/>
  <c r="L18"/>
  <c r="AC4"/>
  <c r="BB4"/>
  <c r="BN4"/>
  <c r="M4"/>
  <c r="N4"/>
  <c r="P4"/>
  <c r="O4"/>
  <c r="L4"/>
  <c r="BO16"/>
  <c r="BQ16"/>
  <c r="BC16"/>
  <c r="BE16"/>
  <c r="AQ16"/>
  <c r="AS16"/>
  <c r="AD16"/>
  <c r="BO18"/>
  <c r="BQ18"/>
  <c r="BC18"/>
  <c r="BE18"/>
  <c r="AQ18"/>
  <c r="AS18"/>
  <c r="AF16"/>
  <c r="AD18"/>
  <c r="AF18"/>
  <c r="BO4"/>
  <c r="BQ4"/>
  <c r="BC4"/>
  <c r="BE4"/>
  <c r="AQ4"/>
  <c r="AS4"/>
  <c r="AD4"/>
  <c r="AF4"/>
  <c r="DG17"/>
  <c r="DH17"/>
  <c r="DI17"/>
  <c r="DJ17"/>
  <c r="CV17"/>
  <c r="CW17"/>
  <c r="CX17"/>
  <c r="CY17"/>
  <c r="CK17"/>
  <c r="CL17"/>
  <c r="CM17"/>
  <c r="CN17"/>
  <c r="BZ17"/>
  <c r="CA17"/>
  <c r="CB17"/>
  <c r="CC17"/>
  <c r="BN17"/>
  <c r="BO17"/>
  <c r="BP17"/>
  <c r="BQ17"/>
  <c r="BB17"/>
  <c r="BC17"/>
  <c r="BE17"/>
  <c r="AQ17"/>
  <c r="AR17"/>
  <c r="AS17"/>
  <c r="AC17"/>
  <c r="AD17"/>
  <c r="AE17"/>
  <c r="AF17"/>
  <c r="P17"/>
  <c r="O17"/>
  <c r="N17"/>
  <c r="M17"/>
  <c r="L17"/>
  <c r="K17"/>
  <c r="J17"/>
  <c r="H17"/>
  <c r="J3"/>
  <c r="K3"/>
  <c r="H3"/>
  <c r="I17"/>
  <c r="BN12"/>
  <c r="BO12"/>
  <c r="BQ12"/>
  <c r="DG13"/>
  <c r="DH13"/>
  <c r="DI13"/>
  <c r="DJ13"/>
  <c r="CV13"/>
  <c r="CW13"/>
  <c r="CX13"/>
  <c r="CY13"/>
  <c r="CK13"/>
  <c r="CL13"/>
  <c r="CM13"/>
  <c r="CN13"/>
  <c r="BZ13"/>
  <c r="CA13"/>
  <c r="CB13"/>
  <c r="CC13"/>
  <c r="BN13"/>
  <c r="BO13"/>
  <c r="BP13"/>
  <c r="BQ13"/>
  <c r="BB13"/>
  <c r="BC13"/>
  <c r="BD13"/>
  <c r="BE13"/>
  <c r="AQ13"/>
  <c r="AR13"/>
  <c r="AS13"/>
  <c r="AD13"/>
  <c r="AF13"/>
  <c r="P13"/>
  <c r="O13"/>
  <c r="N13"/>
  <c r="M13"/>
  <c r="L13"/>
  <c r="K13"/>
  <c r="J13"/>
  <c r="H13"/>
  <c r="J5"/>
  <c r="K5"/>
  <c r="H5"/>
  <c r="J8"/>
  <c r="K8"/>
  <c r="H8"/>
  <c r="J7"/>
  <c r="K7"/>
  <c r="H7"/>
  <c r="J22"/>
  <c r="K22"/>
  <c r="H22"/>
  <c r="I13"/>
  <c r="BB21"/>
  <c r="BN21"/>
  <c r="BZ21"/>
  <c r="CK21"/>
  <c r="CV21"/>
  <c r="DG21"/>
  <c r="M21"/>
  <c r="AR21"/>
  <c r="BD21"/>
  <c r="BP21"/>
  <c r="CB21"/>
  <c r="CM21"/>
  <c r="CX21"/>
  <c r="DI21"/>
  <c r="N21"/>
  <c r="P21"/>
  <c r="O21"/>
  <c r="L21"/>
  <c r="AD21"/>
  <c r="AQ23"/>
  <c r="AS23"/>
  <c r="AC22"/>
  <c r="BB22"/>
  <c r="BN22"/>
  <c r="BZ22"/>
  <c r="CK22"/>
  <c r="CV22"/>
  <c r="DG22"/>
  <c r="M22"/>
  <c r="AE22"/>
  <c r="AR22"/>
  <c r="BD22"/>
  <c r="CB22"/>
  <c r="CM22"/>
  <c r="CX22"/>
  <c r="DI22"/>
  <c r="N22"/>
  <c r="P22"/>
  <c r="O22"/>
  <c r="L22"/>
  <c r="BO22"/>
  <c r="BQ22"/>
  <c r="AQ7"/>
  <c r="AS7"/>
  <c r="AC20"/>
  <c r="BB20"/>
  <c r="BN20"/>
  <c r="BZ20"/>
  <c r="CK20"/>
  <c r="CV20"/>
  <c r="DG20"/>
  <c r="M20"/>
  <c r="AE20"/>
  <c r="AR20"/>
  <c r="BD20"/>
  <c r="BP20"/>
  <c r="CB20"/>
  <c r="CM20"/>
  <c r="CX20"/>
  <c r="DI20"/>
  <c r="N20"/>
  <c r="P20"/>
  <c r="O20"/>
  <c r="L20"/>
  <c r="J10"/>
  <c r="K10"/>
  <c r="K19"/>
  <c r="J19"/>
  <c r="H19"/>
  <c r="K24"/>
  <c r="J24"/>
  <c r="H24"/>
  <c r="K20"/>
  <c r="J20"/>
  <c r="H20"/>
  <c r="H10"/>
  <c r="J6"/>
  <c r="K6"/>
  <c r="H6"/>
  <c r="J23"/>
  <c r="K23"/>
  <c r="H23"/>
  <c r="J21"/>
  <c r="K21"/>
  <c r="H21"/>
  <c r="J15"/>
  <c r="K15"/>
  <c r="H15"/>
  <c r="J9"/>
  <c r="K9"/>
  <c r="H9"/>
  <c r="J11"/>
  <c r="K11"/>
  <c r="H11"/>
  <c r="J25"/>
  <c r="K25"/>
  <c r="H25"/>
  <c r="J14"/>
  <c r="K14"/>
  <c r="H14"/>
  <c r="J12"/>
  <c r="K12"/>
  <c r="H12"/>
  <c r="DG24"/>
  <c r="DH24"/>
  <c r="DI24"/>
  <c r="DJ24"/>
  <c r="DH20"/>
  <c r="DJ20"/>
  <c r="DG10"/>
  <c r="DH10"/>
  <c r="DI10"/>
  <c r="DJ10"/>
  <c r="DG6"/>
  <c r="DH6"/>
  <c r="DI6"/>
  <c r="DJ6"/>
  <c r="DG23"/>
  <c r="DH23"/>
  <c r="DI23"/>
  <c r="DJ23"/>
  <c r="DH21"/>
  <c r="DJ21"/>
  <c r="DG3"/>
  <c r="DH3"/>
  <c r="DI3"/>
  <c r="DJ3"/>
  <c r="DG15"/>
  <c r="DH15"/>
  <c r="DI15"/>
  <c r="DJ15"/>
  <c r="DG8"/>
  <c r="DH8"/>
  <c r="DI8"/>
  <c r="DJ8"/>
  <c r="DG7"/>
  <c r="DH7"/>
  <c r="DI7"/>
  <c r="DJ7"/>
  <c r="DG9"/>
  <c r="DH9"/>
  <c r="DI9"/>
  <c r="DJ9"/>
  <c r="DG5"/>
  <c r="DH5"/>
  <c r="DI5"/>
  <c r="DJ5"/>
  <c r="DG11"/>
  <c r="DH11"/>
  <c r="DI11"/>
  <c r="DJ11"/>
  <c r="DG25"/>
  <c r="DH25"/>
  <c r="DI25"/>
  <c r="DJ25"/>
  <c r="DG14"/>
  <c r="DH14"/>
  <c r="DI14"/>
  <c r="DJ14"/>
  <c r="DG12"/>
  <c r="DH12"/>
  <c r="DI12"/>
  <c r="DJ12"/>
  <c r="DH22"/>
  <c r="DJ22"/>
  <c r="CV24"/>
  <c r="CW24"/>
  <c r="CX24"/>
  <c r="CY24"/>
  <c r="CW20"/>
  <c r="CY20"/>
  <c r="CV10"/>
  <c r="CW10"/>
  <c r="CX10"/>
  <c r="CY10"/>
  <c r="CV6"/>
  <c r="CW6"/>
  <c r="CX6"/>
  <c r="CY6"/>
  <c r="CV23"/>
  <c r="CW23"/>
  <c r="CX23"/>
  <c r="CY23"/>
  <c r="CW21"/>
  <c r="CY21"/>
  <c r="CV3"/>
  <c r="CW3"/>
  <c r="CX3"/>
  <c r="CY3"/>
  <c r="CV15"/>
  <c r="CW15"/>
  <c r="CX15"/>
  <c r="CY15"/>
  <c r="CV8"/>
  <c r="CW8"/>
  <c r="CX8"/>
  <c r="CY8"/>
  <c r="CV7"/>
  <c r="CW7"/>
  <c r="CX7"/>
  <c r="CY7"/>
  <c r="CV9"/>
  <c r="CW9"/>
  <c r="CX9"/>
  <c r="CY9"/>
  <c r="CV5"/>
  <c r="CW5"/>
  <c r="CX5"/>
  <c r="CY5"/>
  <c r="CV11"/>
  <c r="CW11"/>
  <c r="CX11"/>
  <c r="CY11"/>
  <c r="CV25"/>
  <c r="CW25"/>
  <c r="CX25"/>
  <c r="CY25"/>
  <c r="CV14"/>
  <c r="CW14"/>
  <c r="CX14"/>
  <c r="CY14"/>
  <c r="CV12"/>
  <c r="CW12"/>
  <c r="CX12"/>
  <c r="CY12"/>
  <c r="CW22"/>
  <c r="CY22"/>
  <c r="CK24"/>
  <c r="CL24"/>
  <c r="CM24"/>
  <c r="CN24"/>
  <c r="CL20"/>
  <c r="CN20"/>
  <c r="CK10"/>
  <c r="CL10"/>
  <c r="CM10"/>
  <c r="CN10"/>
  <c r="CK6"/>
  <c r="CL6"/>
  <c r="CM6"/>
  <c r="CN6"/>
  <c r="CK23"/>
  <c r="CL23"/>
  <c r="CM23"/>
  <c r="CN23"/>
  <c r="CL21"/>
  <c r="CN21"/>
  <c r="CK3"/>
  <c r="CL3"/>
  <c r="CM3"/>
  <c r="CN3"/>
  <c r="CK15"/>
  <c r="CL15"/>
  <c r="CM15"/>
  <c r="CN15"/>
  <c r="CK8"/>
  <c r="CL8"/>
  <c r="CM8"/>
  <c r="CN8"/>
  <c r="CK7"/>
  <c r="CL7"/>
  <c r="CM7"/>
  <c r="CN7"/>
  <c r="CK9"/>
  <c r="CL9"/>
  <c r="CM9"/>
  <c r="CN9"/>
  <c r="CK5"/>
  <c r="CL5"/>
  <c r="CM5"/>
  <c r="CN5"/>
  <c r="CK11"/>
  <c r="CL11"/>
  <c r="CM11"/>
  <c r="CN11"/>
  <c r="CK25"/>
  <c r="CL25"/>
  <c r="CM25"/>
  <c r="CN25"/>
  <c r="CK14"/>
  <c r="CL14"/>
  <c r="CM14"/>
  <c r="CN14"/>
  <c r="CK12"/>
  <c r="CL12"/>
  <c r="CM12"/>
  <c r="CN12"/>
  <c r="CL22"/>
  <c r="CN22"/>
  <c r="BZ24"/>
  <c r="CA24"/>
  <c r="CB24"/>
  <c r="CC24"/>
  <c r="CA20"/>
  <c r="CC20"/>
  <c r="BZ10"/>
  <c r="CA10"/>
  <c r="CB10"/>
  <c r="CC10"/>
  <c r="BZ6"/>
  <c r="CA6"/>
  <c r="CB6"/>
  <c r="CC6"/>
  <c r="BZ23"/>
  <c r="CA23"/>
  <c r="CB23"/>
  <c r="CC23"/>
  <c r="CA21"/>
  <c r="CC21"/>
  <c r="BZ3"/>
  <c r="CA3"/>
  <c r="CB3"/>
  <c r="CC3"/>
  <c r="BZ15"/>
  <c r="CA15"/>
  <c r="CB15"/>
  <c r="CC15"/>
  <c r="BZ8"/>
  <c r="CA8"/>
  <c r="CB8"/>
  <c r="CC8"/>
  <c r="BZ7"/>
  <c r="CA7"/>
  <c r="CB7"/>
  <c r="CC7"/>
  <c r="BZ9"/>
  <c r="CA9"/>
  <c r="CB9"/>
  <c r="CC9"/>
  <c r="BZ5"/>
  <c r="CA5"/>
  <c r="CB5"/>
  <c r="CC5"/>
  <c r="BZ11"/>
  <c r="CA11"/>
  <c r="CB11"/>
  <c r="CC11"/>
  <c r="BZ25"/>
  <c r="CA25"/>
  <c r="CB25"/>
  <c r="CC25"/>
  <c r="BZ14"/>
  <c r="CA14"/>
  <c r="CB14"/>
  <c r="CC14"/>
  <c r="BZ12"/>
  <c r="CA12"/>
  <c r="CB12"/>
  <c r="CC12"/>
  <c r="CA22"/>
  <c r="CC22"/>
  <c r="BN24"/>
  <c r="BO24"/>
  <c r="BP24"/>
  <c r="BQ24"/>
  <c r="BO20"/>
  <c r="BQ20"/>
  <c r="BN10"/>
  <c r="BO10"/>
  <c r="BQ10"/>
  <c r="BN6"/>
  <c r="BO6"/>
  <c r="BP6"/>
  <c r="BQ6"/>
  <c r="BN23"/>
  <c r="BO23"/>
  <c r="BP23"/>
  <c r="BQ23"/>
  <c r="BO21"/>
  <c r="BQ21"/>
  <c r="BN3"/>
  <c r="BO3"/>
  <c r="BQ3"/>
  <c r="BN15"/>
  <c r="BO15"/>
  <c r="BQ15"/>
  <c r="BN8"/>
  <c r="BO8"/>
  <c r="BP8"/>
  <c r="BQ8"/>
  <c r="BN7"/>
  <c r="BO7"/>
  <c r="BP7"/>
  <c r="BQ7"/>
  <c r="BN9"/>
  <c r="BO9"/>
  <c r="BP9"/>
  <c r="BQ9"/>
  <c r="BN5"/>
  <c r="BO5"/>
  <c r="BQ5"/>
  <c r="BN11"/>
  <c r="BO11"/>
  <c r="BP11"/>
  <c r="BQ11"/>
  <c r="BN25"/>
  <c r="BO25"/>
  <c r="BP25"/>
  <c r="BQ25"/>
  <c r="BN14"/>
  <c r="BO14"/>
  <c r="BP14"/>
  <c r="BQ14"/>
  <c r="BB24"/>
  <c r="BC24"/>
  <c r="BD24"/>
  <c r="BE24"/>
  <c r="BC20"/>
  <c r="BE20"/>
  <c r="BB10"/>
  <c r="BC10"/>
  <c r="BD10"/>
  <c r="BE10"/>
  <c r="BB6"/>
  <c r="BC6"/>
  <c r="BE6"/>
  <c r="BB23"/>
  <c r="BC23"/>
  <c r="BD23"/>
  <c r="BE23"/>
  <c r="BC21"/>
  <c r="BE21"/>
  <c r="BB3"/>
  <c r="BC3"/>
  <c r="BD3"/>
  <c r="BE3"/>
  <c r="BB15"/>
  <c r="BC15"/>
  <c r="BD15"/>
  <c r="BE15"/>
  <c r="BB8"/>
  <c r="BC8"/>
  <c r="BD8"/>
  <c r="BE8"/>
  <c r="BB7"/>
  <c r="BC7"/>
  <c r="BD7"/>
  <c r="BE7"/>
  <c r="BB9"/>
  <c r="BC9"/>
  <c r="BD9"/>
  <c r="BE9"/>
  <c r="BB5"/>
  <c r="BC5"/>
  <c r="BD5"/>
  <c r="BE5"/>
  <c r="BB11"/>
  <c r="BC11"/>
  <c r="BD11"/>
  <c r="BE11"/>
  <c r="BB25"/>
  <c r="BC25"/>
  <c r="BD25"/>
  <c r="BE25"/>
  <c r="BB14"/>
  <c r="BC14"/>
  <c r="BE14"/>
  <c r="BB12"/>
  <c r="BC12"/>
  <c r="BD12"/>
  <c r="BE12"/>
  <c r="BC22"/>
  <c r="BE22"/>
  <c r="AQ24"/>
  <c r="AR24"/>
  <c r="AS24"/>
  <c r="AQ20"/>
  <c r="AS20"/>
  <c r="AQ10"/>
  <c r="AS10"/>
  <c r="AQ6"/>
  <c r="AR6"/>
  <c r="AS6"/>
  <c r="AQ21"/>
  <c r="AS21"/>
  <c r="AQ3"/>
  <c r="AS3"/>
  <c r="AQ15"/>
  <c r="AR15"/>
  <c r="AS15"/>
  <c r="AQ8"/>
  <c r="AS8"/>
  <c r="AQ9"/>
  <c r="AR9"/>
  <c r="AS9"/>
  <c r="AQ5"/>
  <c r="AS5"/>
  <c r="AQ11"/>
  <c r="AR11"/>
  <c r="AS11"/>
  <c r="AQ25"/>
  <c r="AR25"/>
  <c r="AS25"/>
  <c r="AQ14"/>
  <c r="AS14"/>
  <c r="AQ12"/>
  <c r="AR12"/>
  <c r="AS12"/>
  <c r="AQ22"/>
  <c r="AS22"/>
  <c r="AC24"/>
  <c r="AD24"/>
  <c r="AE24"/>
  <c r="AF24"/>
  <c r="AD20"/>
  <c r="AF20"/>
  <c r="AC10"/>
  <c r="AD10"/>
  <c r="AE10"/>
  <c r="AF10"/>
  <c r="AC6"/>
  <c r="AD6"/>
  <c r="AE6"/>
  <c r="AF6"/>
  <c r="AC23"/>
  <c r="AD23"/>
  <c r="AE23"/>
  <c r="AF23"/>
  <c r="AF21"/>
  <c r="AC3"/>
  <c r="AD3"/>
  <c r="AE3"/>
  <c r="AF3"/>
  <c r="AC15"/>
  <c r="AD15"/>
  <c r="AE15"/>
  <c r="AF15"/>
  <c r="AC8"/>
  <c r="AD8"/>
  <c r="AE8"/>
  <c r="AF8"/>
  <c r="AC7"/>
  <c r="AD7"/>
  <c r="AF7"/>
  <c r="AC9"/>
  <c r="AD9"/>
  <c r="AE9"/>
  <c r="AF9"/>
  <c r="AC5"/>
  <c r="AD5"/>
  <c r="AF5"/>
  <c r="AC11"/>
  <c r="AD11"/>
  <c r="AE11"/>
  <c r="AF11"/>
  <c r="AD25"/>
  <c r="AE25"/>
  <c r="AF25"/>
  <c r="AC14"/>
  <c r="AD14"/>
  <c r="AE14"/>
  <c r="AF14"/>
  <c r="AC12"/>
  <c r="AD12"/>
  <c r="AE12"/>
  <c r="AF12"/>
  <c r="AD22"/>
  <c r="AF22"/>
  <c r="DG19"/>
  <c r="DH19"/>
  <c r="DI19"/>
  <c r="DJ19"/>
  <c r="CV19"/>
  <c r="CW19"/>
  <c r="CX19"/>
  <c r="CY19"/>
  <c r="CK19"/>
  <c r="CL19"/>
  <c r="CM19"/>
  <c r="CN19"/>
  <c r="BZ19"/>
  <c r="CA19"/>
  <c r="CB19"/>
  <c r="CC19"/>
  <c r="BN19"/>
  <c r="BO19"/>
  <c r="BP19"/>
  <c r="BQ19"/>
  <c r="BB19"/>
  <c r="BC19"/>
  <c r="BD19"/>
  <c r="BE19"/>
  <c r="AQ19"/>
  <c r="AR19"/>
  <c r="AS19"/>
  <c r="AC19"/>
  <c r="AD19"/>
  <c r="AE19"/>
  <c r="AF19"/>
  <c r="I19"/>
  <c r="M24"/>
  <c r="N24"/>
  <c r="P24"/>
  <c r="O24"/>
  <c r="L24"/>
  <c r="M10"/>
  <c r="N10"/>
  <c r="P10"/>
  <c r="O10"/>
  <c r="L10"/>
  <c r="M6"/>
  <c r="N6"/>
  <c r="P6"/>
  <c r="O6"/>
  <c r="L6"/>
  <c r="M23"/>
  <c r="P23"/>
  <c r="O23"/>
  <c r="L23"/>
  <c r="M3"/>
  <c r="N3"/>
  <c r="P3"/>
  <c r="O3"/>
  <c r="L3"/>
  <c r="M15"/>
  <c r="N15"/>
  <c r="P15"/>
  <c r="O15"/>
  <c r="L15"/>
  <c r="M8"/>
  <c r="N8"/>
  <c r="P8"/>
  <c r="O8"/>
  <c r="L8"/>
  <c r="M7"/>
  <c r="N7"/>
  <c r="P7"/>
  <c r="O7"/>
  <c r="L7"/>
  <c r="M9"/>
  <c r="N9"/>
  <c r="P9"/>
  <c r="O9"/>
  <c r="L9"/>
  <c r="M5"/>
  <c r="N5"/>
  <c r="P5"/>
  <c r="O5"/>
  <c r="L5"/>
  <c r="M11"/>
  <c r="N11"/>
  <c r="P11"/>
  <c r="O11"/>
  <c r="L11"/>
  <c r="M25"/>
  <c r="N25"/>
  <c r="P25"/>
  <c r="O25"/>
  <c r="L25"/>
  <c r="M14"/>
  <c r="N14"/>
  <c r="P14"/>
  <c r="O14"/>
  <c r="L14"/>
  <c r="M12"/>
  <c r="N12"/>
  <c r="P12"/>
  <c r="O12"/>
  <c r="L12"/>
  <c r="M19"/>
  <c r="N19"/>
  <c r="P19"/>
  <c r="I24"/>
  <c r="I20"/>
  <c r="I10"/>
  <c r="I6"/>
  <c r="I23"/>
  <c r="I21"/>
  <c r="I3"/>
  <c r="I15"/>
  <c r="I8"/>
  <c r="I7"/>
  <c r="I9"/>
  <c r="I5"/>
  <c r="I11"/>
  <c r="I25"/>
  <c r="I14"/>
  <c r="I12"/>
  <c r="I22"/>
  <c r="O19"/>
  <c r="L19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G2" authorId="0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<sst xmlns="http://schemas.openxmlformats.org/spreadsheetml/2006/main" count="281" uniqueCount="108">
  <si>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</si>
  <si>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</si>
  <si>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</si>
  <si>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</si>
  <si>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</si>
  <si>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</si>
  <si>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</si>
  <si>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</si>
  <si>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</si>
  <si>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</si>
  <si>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</si>
  <si>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</si>
  <si>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</si>
  <si>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</si>
  <si>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</si>
  <si>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</si>
  <si>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</si>
  <si>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</si>
  <si>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</si>
  <si>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</si>
  <si>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</si>
  <si>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</si>
  <si>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</si>
  <si>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</si>
  <si>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</si>
  <si>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</si>
  <si>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</si>
  <si>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</si>
  <si>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</si>
  <si>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</si>
  <si>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</si>
  <si>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</si>
  <si>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</si>
  <si>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</si>
  <si>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</si>
  <si>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</si>
  <si>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</si>
  <si>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</si>
  <si>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</si>
  <si>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</si>
  <si>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</si>
  <si>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</si>
  <si>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</si>
  <si>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</si>
  <si>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</si>
  <si>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</si>
  <si>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</si>
  <si>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</si>
  <si>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</si>
  <si>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</si>
  <si>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</si>
  <si>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</si>
  <si>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</si>
  <si>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</si>
  <si>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</si>
  <si>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</si>
  <si>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</si>
  <si>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</si>
  <si>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</si>
  <si>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</si>
  <si>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</si>
  <si>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</si>
  <si>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</si>
  <si>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</si>
  <si>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</si>
  <si>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</si>
  <si>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</si>
  <si>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</si>
  <si>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</si>
  <si>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</si>
  <si>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</si>
  <si>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</si>
  <si>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</si>
  <si>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</si>
  <si>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</si>
  <si>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</si>
  <si>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</si>
  <si>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</si>
  <si>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</si>
  <si>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</si>
  <si>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</si>
  <si>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</si>
  <si>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</si>
  <si>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</si>
  <si>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</si>
  <si>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rodney,h</t>
  </si>
  <si>
    <t>ben,c</t>
  </si>
  <si>
    <t>dave,h</t>
  </si>
  <si>
    <t>steve,h</t>
  </si>
  <si>
    <t>brenda,c</t>
  </si>
  <si>
    <t>peter,d</t>
  </si>
  <si>
    <t>ron,d</t>
  </si>
  <si>
    <t>hal,n</t>
  </si>
  <si>
    <t>john,h</t>
  </si>
  <si>
    <t>aaron,b</t>
  </si>
  <si>
    <t>dickson,l</t>
  </si>
  <si>
    <t>tyrone,m</t>
  </si>
  <si>
    <t>steve,w</t>
  </si>
  <si>
    <t>wayne,n</t>
  </si>
  <si>
    <t>ted,v</t>
  </si>
  <si>
    <t>josie,h</t>
  </si>
  <si>
    <t>marty,l</t>
  </si>
  <si>
    <t>bernard,s</t>
  </si>
  <si>
    <t>richard,gu</t>
  </si>
  <si>
    <t>drummer,z</t>
  </si>
  <si>
    <t>thomas,h</t>
  </si>
  <si>
    <t>rookie,z</t>
  </si>
  <si>
    <t>bushy,p</t>
  </si>
</sst>
</file>

<file path=xl/styles.xml><?xml version="1.0" encoding="utf-8"?>
<styleSheet xmlns="http://schemas.openxmlformats.org/spreadsheetml/2006/main">
  <numFmts count="1">
    <numFmt numFmtId="173" formatCode="0.0"/>
  </numFmts>
  <fonts count="8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sz val="9"/>
      <name val="Arial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73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49" fontId="0" fillId="0" borderId="0" xfId="0" applyNumberFormat="1" applyFill="1" applyBorder="1" applyAlignment="1" applyProtection="1">
      <alignment horizontal="left" vertical="center"/>
      <protection locked="0"/>
    </xf>
    <xf numFmtId="1" fontId="0" fillId="0" borderId="0" xfId="0" applyNumberFormat="1" applyFill="1" applyBorder="1" applyAlignment="1" applyProtection="1">
      <alignment horizontal="left" vertical="center"/>
      <protection locked="0"/>
    </xf>
    <xf numFmtId="2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2" xfId="0" applyNumberFormat="1" applyFill="1" applyBorder="1" applyAlignment="1" applyProtection="1">
      <alignment horizontal="right" vertical="center"/>
    </xf>
    <xf numFmtId="1" fontId="0" fillId="0" borderId="0" xfId="0" applyNumberFormat="1" applyFill="1" applyBorder="1" applyAlignment="1" applyProtection="1">
      <alignment horizontal="right" vertical="center"/>
      <protection locked="0"/>
    </xf>
    <xf numFmtId="173" fontId="0" fillId="0" borderId="0" xfId="0" applyNumberFormat="1" applyFill="1" applyBorder="1" applyAlignment="1" applyProtection="1">
      <alignment horizontal="right" vertical="center"/>
    </xf>
    <xf numFmtId="2" fontId="0" fillId="0" borderId="0" xfId="0" applyNumberFormat="1" applyFill="1" applyBorder="1" applyAlignment="1" applyProtection="1">
      <alignment horizontal="right" vertical="center"/>
      <protection locked="0"/>
    </xf>
    <xf numFmtId="1" fontId="0" fillId="0" borderId="19" xfId="0" applyNumberFormat="1" applyFill="1" applyBorder="1" applyAlignment="1" applyProtection="1">
      <alignment horizontal="right" vertical="center"/>
    </xf>
    <xf numFmtId="173" fontId="0" fillId="0" borderId="18" xfId="0" applyNumberFormat="1" applyFill="1" applyBorder="1" applyAlignment="1" applyProtection="1">
      <alignment horizontal="right" vertical="center"/>
    </xf>
    <xf numFmtId="2" fontId="7" fillId="0" borderId="6" xfId="0" applyNumberFormat="1" applyFont="1" applyBorder="1" applyAlignment="1" applyProtection="1">
      <alignment horizontal="right" vertical="center" shrinkToFit="1"/>
      <protection locked="0"/>
    </xf>
    <xf numFmtId="2" fontId="0" fillId="0" borderId="6" xfId="0" applyNumberFormat="1" applyBorder="1" applyAlignment="1" applyProtection="1">
      <alignment horizontal="right" vertical="center" shrinkToFit="1"/>
      <protection locked="0"/>
    </xf>
    <xf numFmtId="2" fontId="2" fillId="0" borderId="4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3" xfId="0" applyBorder="1" applyProtection="1"/>
    <xf numFmtId="1" fontId="3" fillId="0" borderId="0" xfId="0" applyNumberFormat="1" applyFont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4" xfId="0" applyBorder="1" applyProtection="1"/>
    <xf numFmtId="2" fontId="0" fillId="0" borderId="0" xfId="0" applyNumberFormat="1" applyAlignment="1" applyProtection="1">
      <alignment horizontal="right" vertical="center"/>
      <protection locked="0"/>
    </xf>
    <xf numFmtId="0" fontId="0" fillId="0" borderId="6" xfId="0" applyBorder="1"/>
    <xf numFmtId="2" fontId="0" fillId="0" borderId="0" xfId="0" applyNumberFormat="1" applyBorder="1" applyAlignment="1" applyProtection="1">
      <alignment horizontal="right" vertical="center"/>
    </xf>
    <xf numFmtId="0" fontId="0" fillId="0" borderId="2" xfId="0" applyBorder="1"/>
    <xf numFmtId="2" fontId="2" fillId="0" borderId="0" xfId="0" applyNumberFormat="1" applyFont="1" applyAlignment="1" applyProtection="1">
      <alignment horizontal="right" vertical="center"/>
    </xf>
    <xf numFmtId="0" fontId="0" fillId="0" borderId="4" xfId="0" applyBorder="1"/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25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G2" sqref="G1:G65536"/>
    </sheetView>
  </sheetViews>
  <sheetFormatPr defaultColWidth="6.44140625" defaultRowHeight="13.2"/>
  <cols>
    <col min="1" max="1" width="3.33203125" style="5" customWidth="1"/>
    <col min="2" max="2" width="25.6640625" style="4" bestFit="1" customWidth="1"/>
    <col min="3" max="3" width="2.44140625" style="53" customWidth="1"/>
    <col min="4" max="4" width="3.33203125" style="4" hidden="1" customWidth="1"/>
    <col min="5" max="5" width="4" style="4" hidden="1" customWidth="1"/>
    <col min="6" max="6" width="4.6640625" style="4" customWidth="1"/>
    <col min="7" max="7" width="5.6640625" style="4" hidden="1" customWidth="1"/>
    <col min="8" max="9" width="3.6640625" style="17" hidden="1" customWidth="1"/>
    <col min="10" max="11" width="2" style="17" hidden="1" customWidth="1"/>
    <col min="12" max="12" width="8.88671875" style="17" bestFit="1" customWidth="1"/>
    <col min="13" max="13" width="8.88671875" style="4" bestFit="1" customWidth="1"/>
    <col min="14" max="14" width="5.33203125" style="4" customWidth="1"/>
    <col min="15" max="16" width="8.88671875" style="4" bestFit="1" customWidth="1"/>
    <col min="17" max="23" width="5.44140625" style="4" customWidth="1"/>
    <col min="24" max="24" width="3.6640625" style="4" customWidth="1"/>
    <col min="25" max="27" width="2.33203125" style="4" customWidth="1"/>
    <col min="28" max="28" width="3.44140625" style="4" customWidth="1"/>
    <col min="29" max="29" width="6.6640625" style="4" bestFit="1" customWidth="1"/>
    <col min="30" max="30" width="4.5546875" style="4" bestFit="1" customWidth="1"/>
    <col min="31" max="31" width="4.33203125" style="4" customWidth="1"/>
    <col min="32" max="32" width="7" style="3" bestFit="1" customWidth="1"/>
    <col min="33" max="35" width="5.44140625" customWidth="1"/>
    <col min="36" max="36" width="5.44140625" style="4" customWidth="1"/>
    <col min="37" max="37" width="3.6640625" customWidth="1"/>
    <col min="38" max="40" width="2.33203125" customWidth="1"/>
    <col min="41" max="41" width="3.44140625" customWidth="1"/>
    <col min="42" max="42" width="6.44140625" style="4" bestFit="1" customWidth="1"/>
    <col min="43" max="43" width="4.44140625" style="4" bestFit="1" customWidth="1"/>
    <col min="44" max="44" width="4.33203125" bestFit="1" customWidth="1"/>
    <col min="45" max="45" width="6.44140625" customWidth="1"/>
    <col min="46" max="48" width="5.44140625" customWidth="1"/>
    <col min="49" max="49" width="3.6640625" customWidth="1"/>
    <col min="50" max="52" width="2.33203125" customWidth="1"/>
    <col min="53" max="53" width="3.44140625" customWidth="1"/>
    <col min="54" max="54" width="6.44140625" style="4" bestFit="1" customWidth="1"/>
    <col min="55" max="55" width="4.44140625" style="4" bestFit="1" customWidth="1"/>
    <col min="56" max="56" width="4.33203125" bestFit="1" customWidth="1"/>
    <col min="57" max="57" width="6.44140625" customWidth="1"/>
    <col min="58" max="59" width="5.44140625" customWidth="1"/>
    <col min="60" max="60" width="5.44140625" style="4" customWidth="1"/>
    <col min="61" max="61" width="3.6640625" customWidth="1"/>
    <col min="62" max="64" width="2.33203125" customWidth="1"/>
    <col min="65" max="65" width="3.44140625" customWidth="1"/>
    <col min="66" max="66" width="6.44140625" style="4" bestFit="1" customWidth="1"/>
    <col min="67" max="67" width="4.44140625" style="4" bestFit="1" customWidth="1"/>
    <col min="68" max="68" width="4.33203125" customWidth="1"/>
    <col min="69" max="69" width="6.44140625" customWidth="1"/>
    <col min="70" max="72" width="5.44140625" customWidth="1"/>
    <col min="73" max="73" width="3.6640625" customWidth="1"/>
    <col min="74" max="76" width="2.33203125" customWidth="1"/>
    <col min="77" max="77" width="3.44140625" customWidth="1"/>
    <col min="78" max="78" width="6.44140625" style="4" bestFit="1" customWidth="1"/>
    <col min="79" max="79" width="4.44140625" style="4" bestFit="1" customWidth="1"/>
    <col min="80" max="80" width="4.33203125" customWidth="1"/>
    <col min="81" max="81" width="6.44140625" customWidth="1"/>
    <col min="82" max="83" width="5.44140625" customWidth="1"/>
    <col min="84" max="84" width="3.6640625" customWidth="1"/>
    <col min="85" max="87" width="2.33203125" customWidth="1"/>
    <col min="88" max="88" width="3.44140625" customWidth="1"/>
    <col min="89" max="89" width="6.44140625" style="4" bestFit="1" customWidth="1"/>
    <col min="90" max="90" width="4.44140625" style="4" bestFit="1" customWidth="1"/>
    <col min="91" max="91" width="4.33203125" customWidth="1"/>
    <col min="92" max="92" width="6.44140625" customWidth="1"/>
    <col min="93" max="94" width="5.44140625" customWidth="1"/>
    <col min="95" max="95" width="3.6640625" customWidth="1"/>
    <col min="96" max="98" width="2.33203125" customWidth="1"/>
    <col min="99" max="99" width="3.44140625" customWidth="1"/>
    <col min="100" max="100" width="6.44140625" style="4" bestFit="1" customWidth="1"/>
    <col min="101" max="101" width="4.44140625" style="4" bestFit="1" customWidth="1"/>
    <col min="102" max="102" width="4.33203125" customWidth="1"/>
    <col min="103" max="103" width="6.44140625" customWidth="1"/>
    <col min="104" max="105" width="5.44140625" customWidth="1"/>
    <col min="106" max="106" width="3.6640625" customWidth="1"/>
    <col min="107" max="109" width="2.33203125" customWidth="1"/>
    <col min="110" max="110" width="3.44140625" customWidth="1"/>
    <col min="111" max="111" width="6.44140625" style="4" bestFit="1" customWidth="1"/>
    <col min="112" max="112" width="4.44140625" style="4" bestFit="1" customWidth="1"/>
    <col min="113" max="113" width="4.33203125" customWidth="1"/>
  </cols>
  <sheetData>
    <row r="1" spans="1:114" ht="27" customHeight="1" thickTop="1">
      <c r="A1" s="80" t="s">
        <v>15</v>
      </c>
      <c r="B1" s="81"/>
      <c r="C1" s="81"/>
      <c r="D1" s="81"/>
      <c r="E1" s="81"/>
      <c r="F1" s="81"/>
      <c r="G1" s="81"/>
      <c r="H1" s="42" t="s">
        <v>83</v>
      </c>
      <c r="I1" s="43" t="s">
        <v>84</v>
      </c>
      <c r="J1" s="85" t="s">
        <v>43</v>
      </c>
      <c r="K1" s="86"/>
      <c r="L1" s="82" t="s">
        <v>24</v>
      </c>
      <c r="M1" s="83"/>
      <c r="N1" s="83"/>
      <c r="O1" s="83"/>
      <c r="P1" s="84"/>
      <c r="Q1" s="80" t="s">
        <v>14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 t="s">
        <v>17</v>
      </c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 t="s">
        <v>18</v>
      </c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 t="s">
        <v>19</v>
      </c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 t="s">
        <v>20</v>
      </c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 t="s">
        <v>21</v>
      </c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 t="s">
        <v>22</v>
      </c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 t="s">
        <v>23</v>
      </c>
      <c r="DA1" s="80"/>
      <c r="DB1" s="80"/>
      <c r="DC1" s="80"/>
      <c r="DD1" s="80"/>
      <c r="DE1" s="80"/>
      <c r="DF1" s="80"/>
      <c r="DG1" s="80"/>
      <c r="DH1" s="80"/>
      <c r="DI1" s="80"/>
      <c r="DJ1" s="80"/>
    </row>
    <row r="2" spans="1:114" ht="42" customHeight="1" thickBot="1">
      <c r="A2" s="50" t="s">
        <v>40</v>
      </c>
      <c r="B2" s="28" t="s">
        <v>78</v>
      </c>
      <c r="C2" s="51" t="s">
        <v>77</v>
      </c>
      <c r="D2" s="49" t="s">
        <v>41</v>
      </c>
      <c r="E2" s="28" t="s">
        <v>42</v>
      </c>
      <c r="F2" s="28" t="s">
        <v>16</v>
      </c>
      <c r="G2" s="29" t="s">
        <v>13</v>
      </c>
      <c r="H2" s="44" t="s">
        <v>68</v>
      </c>
      <c r="I2" s="45" t="s">
        <v>68</v>
      </c>
      <c r="J2" s="30" t="s">
        <v>81</v>
      </c>
      <c r="K2" s="31" t="s">
        <v>82</v>
      </c>
      <c r="L2" s="34" t="s">
        <v>65</v>
      </c>
      <c r="M2" s="35" t="s">
        <v>62</v>
      </c>
      <c r="N2" s="32" t="s">
        <v>63</v>
      </c>
      <c r="O2" s="38" t="s">
        <v>64</v>
      </c>
      <c r="P2" s="39" t="s">
        <v>61</v>
      </c>
      <c r="Q2" s="27" t="s">
        <v>45</v>
      </c>
      <c r="R2" s="28" t="s">
        <v>46</v>
      </c>
      <c r="S2" s="28" t="s">
        <v>47</v>
      </c>
      <c r="T2" s="28" t="s">
        <v>48</v>
      </c>
      <c r="U2" s="28" t="s">
        <v>49</v>
      </c>
      <c r="V2" s="28" t="s">
        <v>50</v>
      </c>
      <c r="W2" s="28" t="s">
        <v>51</v>
      </c>
      <c r="X2" s="28" t="s">
        <v>44</v>
      </c>
      <c r="Y2" s="28" t="s">
        <v>52</v>
      </c>
      <c r="Z2" s="28" t="s">
        <v>53</v>
      </c>
      <c r="AA2" s="28" t="s">
        <v>54</v>
      </c>
      <c r="AB2" s="32" t="s">
        <v>55</v>
      </c>
      <c r="AC2" s="33" t="s">
        <v>56</v>
      </c>
      <c r="AD2" s="28" t="s">
        <v>60</v>
      </c>
      <c r="AE2" s="28" t="s">
        <v>57</v>
      </c>
      <c r="AF2" s="29" t="s">
        <v>58</v>
      </c>
      <c r="AG2" s="27" t="s">
        <v>45</v>
      </c>
      <c r="AH2" s="28" t="s">
        <v>46</v>
      </c>
      <c r="AI2" s="28" t="s">
        <v>47</v>
      </c>
      <c r="AJ2" s="28" t="s">
        <v>48</v>
      </c>
      <c r="AK2" s="28" t="s">
        <v>44</v>
      </c>
      <c r="AL2" s="28" t="s">
        <v>52</v>
      </c>
      <c r="AM2" s="28" t="s">
        <v>53</v>
      </c>
      <c r="AN2" s="28" t="s">
        <v>54</v>
      </c>
      <c r="AO2" s="28" t="s">
        <v>55</v>
      </c>
      <c r="AP2" s="33" t="s">
        <v>56</v>
      </c>
      <c r="AQ2" s="28" t="s">
        <v>60</v>
      </c>
      <c r="AR2" s="28" t="s">
        <v>57</v>
      </c>
      <c r="AS2" s="29" t="s">
        <v>58</v>
      </c>
      <c r="AT2" s="27" t="s">
        <v>45</v>
      </c>
      <c r="AU2" s="28" t="s">
        <v>46</v>
      </c>
      <c r="AV2" s="28" t="s">
        <v>47</v>
      </c>
      <c r="AW2" s="28" t="s">
        <v>44</v>
      </c>
      <c r="AX2" s="28" t="s">
        <v>52</v>
      </c>
      <c r="AY2" s="28" t="s">
        <v>53</v>
      </c>
      <c r="AZ2" s="28" t="s">
        <v>54</v>
      </c>
      <c r="BA2" s="28" t="s">
        <v>55</v>
      </c>
      <c r="BB2" s="33" t="s">
        <v>56</v>
      </c>
      <c r="BC2" s="28" t="s">
        <v>60</v>
      </c>
      <c r="BD2" s="28" t="s">
        <v>57</v>
      </c>
      <c r="BE2" s="29" t="s">
        <v>58</v>
      </c>
      <c r="BF2" s="27" t="s">
        <v>45</v>
      </c>
      <c r="BG2" s="28" t="s">
        <v>46</v>
      </c>
      <c r="BH2" s="28" t="s">
        <v>47</v>
      </c>
      <c r="BI2" s="28" t="s">
        <v>44</v>
      </c>
      <c r="BJ2" s="28" t="s">
        <v>52</v>
      </c>
      <c r="BK2" s="28" t="s">
        <v>53</v>
      </c>
      <c r="BL2" s="28" t="s">
        <v>54</v>
      </c>
      <c r="BM2" s="28" t="s">
        <v>55</v>
      </c>
      <c r="BN2" s="33" t="s">
        <v>56</v>
      </c>
      <c r="BO2" s="28" t="s">
        <v>60</v>
      </c>
      <c r="BP2" s="28" t="s">
        <v>57</v>
      </c>
      <c r="BQ2" s="29" t="s">
        <v>58</v>
      </c>
      <c r="BR2" s="27" t="s">
        <v>45</v>
      </c>
      <c r="BS2" s="28" t="s">
        <v>46</v>
      </c>
      <c r="BT2" s="28" t="s">
        <v>47</v>
      </c>
      <c r="BU2" s="28" t="s">
        <v>44</v>
      </c>
      <c r="BV2" s="28" t="s">
        <v>52</v>
      </c>
      <c r="BW2" s="28" t="s">
        <v>53</v>
      </c>
      <c r="BX2" s="28" t="s">
        <v>54</v>
      </c>
      <c r="BY2" s="28" t="s">
        <v>55</v>
      </c>
      <c r="BZ2" s="33" t="s">
        <v>56</v>
      </c>
      <c r="CA2" s="28" t="s">
        <v>60</v>
      </c>
      <c r="CB2" s="28" t="s">
        <v>57</v>
      </c>
      <c r="CC2" s="29" t="s">
        <v>58</v>
      </c>
      <c r="CD2" s="27" t="s">
        <v>45</v>
      </c>
      <c r="CE2" s="28" t="s">
        <v>46</v>
      </c>
      <c r="CF2" s="28" t="s">
        <v>44</v>
      </c>
      <c r="CG2" s="28" t="s">
        <v>52</v>
      </c>
      <c r="CH2" s="28" t="s">
        <v>53</v>
      </c>
      <c r="CI2" s="28" t="s">
        <v>54</v>
      </c>
      <c r="CJ2" s="28" t="s">
        <v>55</v>
      </c>
      <c r="CK2" s="33" t="s">
        <v>56</v>
      </c>
      <c r="CL2" s="28" t="s">
        <v>60</v>
      </c>
      <c r="CM2" s="28" t="s">
        <v>57</v>
      </c>
      <c r="CN2" s="29" t="s">
        <v>58</v>
      </c>
      <c r="CO2" s="27" t="s">
        <v>45</v>
      </c>
      <c r="CP2" s="28" t="s">
        <v>46</v>
      </c>
      <c r="CQ2" s="28" t="s">
        <v>44</v>
      </c>
      <c r="CR2" s="28" t="s">
        <v>52</v>
      </c>
      <c r="CS2" s="28" t="s">
        <v>53</v>
      </c>
      <c r="CT2" s="28" t="s">
        <v>54</v>
      </c>
      <c r="CU2" s="28" t="s">
        <v>55</v>
      </c>
      <c r="CV2" s="33" t="s">
        <v>56</v>
      </c>
      <c r="CW2" s="28" t="s">
        <v>60</v>
      </c>
      <c r="CX2" s="28" t="s">
        <v>57</v>
      </c>
      <c r="CY2" s="29" t="s">
        <v>58</v>
      </c>
      <c r="CZ2" s="27" t="s">
        <v>45</v>
      </c>
      <c r="DA2" s="28" t="s">
        <v>46</v>
      </c>
      <c r="DB2" s="28" t="s">
        <v>44</v>
      </c>
      <c r="DC2" s="28" t="s">
        <v>52</v>
      </c>
      <c r="DD2" s="28" t="s">
        <v>53</v>
      </c>
      <c r="DE2" s="28" t="s">
        <v>54</v>
      </c>
      <c r="DF2" s="28" t="s">
        <v>55</v>
      </c>
      <c r="DG2" s="33" t="s">
        <v>56</v>
      </c>
      <c r="DH2" s="28" t="s">
        <v>60</v>
      </c>
      <c r="DI2" s="28" t="s">
        <v>57</v>
      </c>
      <c r="DJ2" s="29" t="s">
        <v>58</v>
      </c>
    </row>
    <row r="3" spans="1:114" ht="13.8" thickTop="1">
      <c r="A3" s="24">
        <v>5</v>
      </c>
      <c r="B3" s="9" t="s">
        <v>85</v>
      </c>
      <c r="C3" s="52"/>
      <c r="D3" s="52"/>
      <c r="E3" s="52" t="s">
        <v>66</v>
      </c>
      <c r="F3" s="52" t="s">
        <v>28</v>
      </c>
      <c r="G3" s="52"/>
      <c r="H3" s="20" t="str">
        <f>IF(AND(OR($H$2="Y",$I$2="Y"),J3&lt;5,K3&lt;5),IF(AND(J3=J2,K3=K2),H2+1,1),"")</f>
        <v/>
      </c>
      <c r="I3" s="16" t="e">
        <f ca="1">IF(AND($I$2="Y",K3&gt;0,OR(AND(H3=1,H12=10),AND(H3=2,#REF!=20),AND(H3=3,H19=30),AND(H3=4,H26=40),AND(H3=5,H35=50),AND(H3=6,H44=60),AND(H3=7,H53=70),AND(H3=8,H62=80),AND(H3=9,H71=90),AND(H3=10,H80=100))),VLOOKUP(K3-1,SortLookup!$A$13:$B$16,2,FALSE),"")</f>
        <v>#REF!</v>
      </c>
      <c r="J3" s="15">
        <f ca="1">IF(ISNA(VLOOKUP(F3,SortLookup!$A$1:$B$5,2,FALSE))," ",VLOOKUP(F3,SortLookup!$A$1:$B$5,2,FALSE))</f>
        <v>4</v>
      </c>
      <c r="K3" s="21" t="str">
        <f ca="1">IF(ISNA(VLOOKUP(G3,SortLookup!$A$7:$B$11,2,FALSE))," ",VLOOKUP(G3,SortLookup!$A$7:$B$11,2,FALSE))</f>
        <v xml:space="preserve"> </v>
      </c>
      <c r="L3" s="36">
        <f t="shared" ref="L3:L25" si="0">M3+N3+O3</f>
        <v>103.67</v>
      </c>
      <c r="M3" s="37">
        <f t="shared" ref="M3:M25" si="1">AC3+AP3+BB3+BN3+BZ3+CK3+CV3+DG3</f>
        <v>84.17</v>
      </c>
      <c r="N3" s="8">
        <f t="shared" ref="N3:N22" si="2">AE3+AR3+BD3+BP3+CB3+CM3+CX3+DI3</f>
        <v>0</v>
      </c>
      <c r="O3" s="40">
        <f t="shared" ref="O3:O25" si="3">P3/2</f>
        <v>19.5</v>
      </c>
      <c r="P3" s="41">
        <f t="shared" ref="P3:P25" si="4">X3+AK3+AW3+BI3+BU3+CF3+CQ3+DB3</f>
        <v>39</v>
      </c>
      <c r="Q3" s="22">
        <v>5.78</v>
      </c>
      <c r="R3" s="1"/>
      <c r="S3" s="1"/>
      <c r="T3" s="1"/>
      <c r="U3" s="1"/>
      <c r="V3" s="1"/>
      <c r="W3" s="1"/>
      <c r="X3" s="2">
        <v>12</v>
      </c>
      <c r="Y3" s="2"/>
      <c r="Z3" s="2"/>
      <c r="AA3" s="2"/>
      <c r="AB3" s="23"/>
      <c r="AC3" s="7">
        <f t="shared" ref="AC3:AC12" si="5">Q3+R3+S3+T3+U3+V3+W3</f>
        <v>5.78</v>
      </c>
      <c r="AD3" s="18">
        <f t="shared" ref="AD3:AD25" si="6">X3/2</f>
        <v>6</v>
      </c>
      <c r="AE3" s="6">
        <f>(Y3*3)+(Z3*5)+(AA3*5)+(AB3*20)</f>
        <v>0</v>
      </c>
      <c r="AF3" s="19">
        <f t="shared" ref="AF3:AF25" si="7">AC3+AD3+AE3</f>
        <v>11.78</v>
      </c>
      <c r="AG3" s="22">
        <v>25.07</v>
      </c>
      <c r="AH3" s="1" t="s">
        <v>66</v>
      </c>
      <c r="AI3" s="1"/>
      <c r="AJ3" s="1"/>
      <c r="AK3" s="2">
        <v>15</v>
      </c>
      <c r="AL3" s="2" t="s">
        <v>66</v>
      </c>
      <c r="AM3" s="2">
        <v>1</v>
      </c>
      <c r="AN3" s="2"/>
      <c r="AO3" s="2"/>
      <c r="AP3" s="7">
        <v>25.07</v>
      </c>
      <c r="AQ3" s="18">
        <f t="shared" ref="AQ3:AQ25" si="8">AK3/2</f>
        <v>7.5</v>
      </c>
      <c r="AR3" s="6">
        <v>0</v>
      </c>
      <c r="AS3" s="19">
        <f t="shared" ref="AS3:AS25" si="9">AP3+AQ3+AR3</f>
        <v>32.57</v>
      </c>
      <c r="AT3" s="22">
        <v>9.0500000000000007</v>
      </c>
      <c r="AU3" s="1"/>
      <c r="AV3" s="1"/>
      <c r="AW3" s="2">
        <v>6</v>
      </c>
      <c r="AX3" s="2"/>
      <c r="AY3" s="2"/>
      <c r="AZ3" s="2"/>
      <c r="BA3" s="2"/>
      <c r="BB3" s="7">
        <f t="shared" ref="BB3:BB25" si="10">AT3+AU3+AV3</f>
        <v>9.0500000000000007</v>
      </c>
      <c r="BC3" s="18">
        <f t="shared" ref="BC3:BC25" si="11">AW3/2</f>
        <v>3</v>
      </c>
      <c r="BD3" s="6">
        <f>(AX3*3)+(AY3*5)+(AZ3*5)+(BA3*20)</f>
        <v>0</v>
      </c>
      <c r="BE3" s="19">
        <f t="shared" ref="BE3:BE25" si="12">BB3+BC3+BD3</f>
        <v>12.05</v>
      </c>
      <c r="BF3" s="22">
        <v>44.27</v>
      </c>
      <c r="BG3" s="1"/>
      <c r="BH3" s="1"/>
      <c r="BI3" s="2">
        <v>6</v>
      </c>
      <c r="BJ3" s="2"/>
      <c r="BK3" s="2" t="s">
        <v>66</v>
      </c>
      <c r="BL3" s="2"/>
      <c r="BM3" s="2"/>
      <c r="BN3" s="7">
        <f t="shared" ref="BN3:BN25" si="13">BF3+BG3+BH3</f>
        <v>44.27</v>
      </c>
      <c r="BO3" s="18">
        <f t="shared" ref="BO3:BO25" si="14">BI3/2</f>
        <v>3</v>
      </c>
      <c r="BP3" s="6">
        <v>0</v>
      </c>
      <c r="BQ3" s="19">
        <f t="shared" ref="BQ3:BQ25" si="15">BN3+BO3+BP3</f>
        <v>47.27</v>
      </c>
      <c r="BR3" s="22"/>
      <c r="BS3" s="1"/>
      <c r="BT3" s="1"/>
      <c r="BU3" s="2"/>
      <c r="BV3" s="2"/>
      <c r="BW3" s="2"/>
      <c r="BX3" s="2"/>
      <c r="BY3" s="2"/>
      <c r="BZ3" s="7">
        <f>BR3+BS3+BT3</f>
        <v>0</v>
      </c>
      <c r="CA3" s="18">
        <f>BU3/2</f>
        <v>0</v>
      </c>
      <c r="CB3" s="6">
        <f>(BV3*3)+(BW3*5)+(BX3*5)+(BY3*20)</f>
        <v>0</v>
      </c>
      <c r="CC3" s="19">
        <f>BZ3+CA3+CB3</f>
        <v>0</v>
      </c>
      <c r="CD3" s="22"/>
      <c r="CE3" s="1"/>
      <c r="CF3" s="2"/>
      <c r="CG3" s="2"/>
      <c r="CH3" s="2"/>
      <c r="CI3" s="2"/>
      <c r="CJ3" s="2"/>
      <c r="CK3" s="7">
        <f>CD3+CE3</f>
        <v>0</v>
      </c>
      <c r="CL3" s="18">
        <f>CF3/2</f>
        <v>0</v>
      </c>
      <c r="CM3" s="6">
        <f>(CG3*3)+(CH3*5)+(CI3*5)+(CJ3*20)</f>
        <v>0</v>
      </c>
      <c r="CN3" s="19">
        <f>CK3+CL3+CM3</f>
        <v>0</v>
      </c>
      <c r="CO3" s="22"/>
      <c r="CP3" s="1"/>
      <c r="CQ3" s="2"/>
      <c r="CR3" s="2"/>
      <c r="CS3" s="2"/>
      <c r="CT3" s="2"/>
      <c r="CU3" s="2"/>
      <c r="CV3" s="7">
        <f>CO3+CP3</f>
        <v>0</v>
      </c>
      <c r="CW3" s="18">
        <f>CQ3/2</f>
        <v>0</v>
      </c>
      <c r="CX3" s="6">
        <f>(CR3*3)+(CS3*5)+(CT3*5)+(CU3*20)</f>
        <v>0</v>
      </c>
      <c r="CY3" s="19">
        <f>CV3+CW3+CX3</f>
        <v>0</v>
      </c>
      <c r="CZ3" s="22"/>
      <c r="DA3" s="1"/>
      <c r="DB3" s="2"/>
      <c r="DC3" s="2"/>
      <c r="DD3" s="2"/>
      <c r="DE3" s="2"/>
      <c r="DF3" s="2"/>
      <c r="DG3" s="7">
        <f>CZ3+DA3</f>
        <v>0</v>
      </c>
      <c r="DH3" s="18">
        <f>DB3/2</f>
        <v>0</v>
      </c>
      <c r="DI3" s="6">
        <f>(DC3*3)+(DD3*5)+(DE3*5)+(DF3*20)</f>
        <v>0</v>
      </c>
      <c r="DJ3" s="19">
        <f>DG3+DH3+DI3</f>
        <v>0</v>
      </c>
    </row>
    <row r="4" spans="1:114">
      <c r="A4" s="67">
        <v>21</v>
      </c>
      <c r="B4" s="54" t="s">
        <v>86</v>
      </c>
      <c r="F4" s="55" t="s">
        <v>26</v>
      </c>
      <c r="H4" s="69"/>
      <c r="I4" s="70"/>
      <c r="J4" s="72"/>
      <c r="K4" s="73"/>
      <c r="L4" s="36">
        <f t="shared" si="0"/>
        <v>112.05</v>
      </c>
      <c r="M4" s="37">
        <f t="shared" si="1"/>
        <v>89.55</v>
      </c>
      <c r="N4" s="8">
        <f t="shared" si="2"/>
        <v>0</v>
      </c>
      <c r="O4" s="62">
        <f t="shared" si="3"/>
        <v>22.5</v>
      </c>
      <c r="P4" s="61">
        <f t="shared" si="4"/>
        <v>45</v>
      </c>
      <c r="Q4" s="56">
        <v>14.96</v>
      </c>
      <c r="X4" s="58">
        <v>5</v>
      </c>
      <c r="AB4" s="3"/>
      <c r="AC4" s="57">
        <f t="shared" si="5"/>
        <v>14.96</v>
      </c>
      <c r="AD4" s="59">
        <f t="shared" si="6"/>
        <v>2.5</v>
      </c>
      <c r="AE4" s="4">
        <v>0</v>
      </c>
      <c r="AF4" s="19">
        <f t="shared" si="7"/>
        <v>17.46</v>
      </c>
      <c r="AG4" s="56">
        <v>24.92</v>
      </c>
      <c r="AK4" s="58">
        <v>6</v>
      </c>
      <c r="AP4" s="57">
        <v>24.92</v>
      </c>
      <c r="AQ4" s="59">
        <f t="shared" si="8"/>
        <v>3</v>
      </c>
      <c r="AR4">
        <v>0</v>
      </c>
      <c r="AS4" s="19">
        <f t="shared" si="9"/>
        <v>27.92</v>
      </c>
      <c r="AT4" s="56">
        <v>10.220000000000001</v>
      </c>
      <c r="AU4" s="60"/>
      <c r="AV4" s="60"/>
      <c r="AW4" s="58">
        <v>11</v>
      </c>
      <c r="AZ4" s="58"/>
      <c r="BB4" s="57">
        <f t="shared" si="10"/>
        <v>10.220000000000001</v>
      </c>
      <c r="BC4" s="59">
        <f t="shared" si="11"/>
        <v>5.5</v>
      </c>
      <c r="BE4" s="19">
        <f t="shared" si="12"/>
        <v>15.72</v>
      </c>
      <c r="BF4" s="56">
        <v>39.450000000000003</v>
      </c>
      <c r="BI4" s="58">
        <v>23</v>
      </c>
      <c r="BN4" s="57">
        <f t="shared" si="13"/>
        <v>39.450000000000003</v>
      </c>
      <c r="BO4" s="59">
        <f t="shared" si="14"/>
        <v>11.5</v>
      </c>
      <c r="BQ4" s="19">
        <f t="shared" si="15"/>
        <v>50.95</v>
      </c>
      <c r="BR4" s="75"/>
      <c r="BZ4" s="77"/>
      <c r="CC4" s="79"/>
      <c r="CD4" s="75"/>
      <c r="CK4" s="77"/>
      <c r="CN4" s="79"/>
      <c r="CO4" s="75"/>
      <c r="CV4" s="77"/>
      <c r="CY4" s="79"/>
      <c r="CZ4" s="75"/>
      <c r="DG4" s="77"/>
      <c r="DJ4" s="79"/>
    </row>
    <row r="5" spans="1:114">
      <c r="A5" s="24">
        <v>20</v>
      </c>
      <c r="B5" s="9" t="s">
        <v>87</v>
      </c>
      <c r="C5" s="52"/>
      <c r="D5" s="52"/>
      <c r="E5" s="52" t="s">
        <v>66</v>
      </c>
      <c r="F5" s="52" t="s">
        <v>28</v>
      </c>
      <c r="G5" s="52"/>
      <c r="H5" s="20" t="str">
        <f t="shared" ref="H5:H10" si="16">IF(AND(OR($H$2="Y",$I$2="Y"),J5&lt;5,K5&lt;5),IF(AND(J5=J4,K5=K4),H4+1,1),"")</f>
        <v/>
      </c>
      <c r="I5" s="16" t="e">
        <f ca="1">IF(AND($I$2="Y",K5&gt;0,OR(AND(H5=1,#REF!=10),AND(H5=2,H10=20),AND(H5=3,H19=30),AND(H5=4,H28=40),AND(H5=5,H37=50),AND(H5=6,H46=60),AND(H5=7,H55=70),AND(H5=8,H64=80),AND(H5=9,H73=90),AND(H5=10,H82=100))),VLOOKUP(K5-1,SortLookup!$A$13:$B$16,2,FALSE),"")</f>
        <v>#REF!</v>
      </c>
      <c r="J5" s="15">
        <f ca="1">IF(ISNA(VLOOKUP(F5,SortLookup!$A$1:$B$5,2,FALSE))," ",VLOOKUP(F5,SortLookup!$A$1:$B$5,2,FALSE))</f>
        <v>4</v>
      </c>
      <c r="K5" s="21" t="str">
        <f ca="1">IF(ISNA(VLOOKUP(G5,SortLookup!$A$7:$B$11,2,FALSE))," ",VLOOKUP(G5,SortLookup!$A$7:$B$11,2,FALSE))</f>
        <v xml:space="preserve"> </v>
      </c>
      <c r="L5" s="36">
        <f t="shared" si="0"/>
        <v>113.28</v>
      </c>
      <c r="M5" s="37">
        <f t="shared" si="1"/>
        <v>101.28</v>
      </c>
      <c r="N5" s="8">
        <f t="shared" si="2"/>
        <v>0</v>
      </c>
      <c r="O5" s="40">
        <f t="shared" si="3"/>
        <v>12</v>
      </c>
      <c r="P5" s="41">
        <f t="shared" si="4"/>
        <v>24</v>
      </c>
      <c r="Q5" s="22">
        <v>7.68</v>
      </c>
      <c r="R5" s="1"/>
      <c r="S5" s="1"/>
      <c r="T5" s="1"/>
      <c r="U5" s="1"/>
      <c r="V5" s="1"/>
      <c r="W5" s="1"/>
      <c r="X5" s="2">
        <v>4</v>
      </c>
      <c r="Y5" s="2"/>
      <c r="Z5" s="2" t="s">
        <v>66</v>
      </c>
      <c r="AA5" s="2"/>
      <c r="AB5" s="23"/>
      <c r="AC5" s="7">
        <f t="shared" si="5"/>
        <v>7.68</v>
      </c>
      <c r="AD5" s="18">
        <f t="shared" si="6"/>
        <v>2</v>
      </c>
      <c r="AE5" s="6">
        <v>0</v>
      </c>
      <c r="AF5" s="19">
        <f t="shared" si="7"/>
        <v>9.68</v>
      </c>
      <c r="AG5" s="22">
        <v>33.58</v>
      </c>
      <c r="AH5" s="1" t="s">
        <v>66</v>
      </c>
      <c r="AI5" s="1"/>
      <c r="AJ5" s="1"/>
      <c r="AK5" s="2">
        <v>0</v>
      </c>
      <c r="AL5" s="2" t="s">
        <v>66</v>
      </c>
      <c r="AM5" s="2"/>
      <c r="AN5" s="2"/>
      <c r="AO5" s="2"/>
      <c r="AP5" s="7">
        <v>33.58</v>
      </c>
      <c r="AQ5" s="18">
        <f t="shared" si="8"/>
        <v>0</v>
      </c>
      <c r="AR5" s="6">
        <v>0</v>
      </c>
      <c r="AS5" s="19">
        <f t="shared" si="9"/>
        <v>33.58</v>
      </c>
      <c r="AT5" s="22">
        <v>11.35</v>
      </c>
      <c r="AU5" s="1"/>
      <c r="AV5" s="1"/>
      <c r="AW5" s="2">
        <v>13</v>
      </c>
      <c r="AX5" s="2"/>
      <c r="AY5" s="2"/>
      <c r="AZ5" s="2"/>
      <c r="BA5" s="2"/>
      <c r="BB5" s="7">
        <f t="shared" si="10"/>
        <v>11.35</v>
      </c>
      <c r="BC5" s="18">
        <f t="shared" si="11"/>
        <v>6.5</v>
      </c>
      <c r="BD5" s="6">
        <f>(AX5*3)+(AY5*5)+(AZ5*5)+(BA5*20)</f>
        <v>0</v>
      </c>
      <c r="BE5" s="19">
        <f t="shared" si="12"/>
        <v>17.850000000000001</v>
      </c>
      <c r="BF5" s="22">
        <v>48.67</v>
      </c>
      <c r="BG5" s="1"/>
      <c r="BH5" s="1"/>
      <c r="BI5" s="2">
        <v>7</v>
      </c>
      <c r="BJ5" s="2"/>
      <c r="BK5" s="2" t="s">
        <v>66</v>
      </c>
      <c r="BL5" s="2"/>
      <c r="BM5" s="2"/>
      <c r="BN5" s="7">
        <f t="shared" si="13"/>
        <v>48.67</v>
      </c>
      <c r="BO5" s="18">
        <f t="shared" si="14"/>
        <v>3.5</v>
      </c>
      <c r="BP5" s="6"/>
      <c r="BQ5" s="19">
        <f t="shared" si="15"/>
        <v>52.17</v>
      </c>
      <c r="BR5" s="22"/>
      <c r="BS5" s="1"/>
      <c r="BT5" s="1"/>
      <c r="BU5" s="2"/>
      <c r="BV5" s="2"/>
      <c r="BW5" s="2"/>
      <c r="BX5" s="2"/>
      <c r="BY5" s="2"/>
      <c r="BZ5" s="7">
        <f t="shared" ref="BZ5:BZ15" si="17">BR5+BS5+BT5</f>
        <v>0</v>
      </c>
      <c r="CA5" s="18">
        <f t="shared" ref="CA5:CA15" si="18">BU5/2</f>
        <v>0</v>
      </c>
      <c r="CB5" s="6">
        <f t="shared" ref="CB5:CB15" si="19">(BV5*3)+(BW5*5)+(BX5*5)+(BY5*20)</f>
        <v>0</v>
      </c>
      <c r="CC5" s="19">
        <f t="shared" ref="CC5:CC15" si="20">BZ5+CA5+CB5</f>
        <v>0</v>
      </c>
      <c r="CD5" s="22"/>
      <c r="CE5" s="1"/>
      <c r="CF5" s="2"/>
      <c r="CG5" s="2"/>
      <c r="CH5" s="2"/>
      <c r="CI5" s="2"/>
      <c r="CJ5" s="2"/>
      <c r="CK5" s="7">
        <f t="shared" ref="CK5:CK15" si="21">CD5+CE5</f>
        <v>0</v>
      </c>
      <c r="CL5" s="18">
        <f t="shared" ref="CL5:CL15" si="22">CF5/2</f>
        <v>0</v>
      </c>
      <c r="CM5" s="6">
        <f t="shared" ref="CM5:CM15" si="23">(CG5*3)+(CH5*5)+(CI5*5)+(CJ5*20)</f>
        <v>0</v>
      </c>
      <c r="CN5" s="19">
        <f t="shared" ref="CN5:CN15" si="24">CK5+CL5+CM5</f>
        <v>0</v>
      </c>
      <c r="CO5" s="22"/>
      <c r="CP5" s="1"/>
      <c r="CQ5" s="2"/>
      <c r="CR5" s="2"/>
      <c r="CS5" s="2"/>
      <c r="CT5" s="2"/>
      <c r="CU5" s="2"/>
      <c r="CV5" s="7">
        <f t="shared" ref="CV5:CV15" si="25">CO5+CP5</f>
        <v>0</v>
      </c>
      <c r="CW5" s="18">
        <f t="shared" ref="CW5:CW15" si="26">CQ5/2</f>
        <v>0</v>
      </c>
      <c r="CX5" s="6">
        <f t="shared" ref="CX5:CX15" si="27">(CR5*3)+(CS5*5)+(CT5*5)+(CU5*20)</f>
        <v>0</v>
      </c>
      <c r="CY5" s="19">
        <f t="shared" ref="CY5:CY15" si="28">CV5+CW5+CX5</f>
        <v>0</v>
      </c>
      <c r="CZ5" s="22"/>
      <c r="DA5" s="1"/>
      <c r="DB5" s="2"/>
      <c r="DC5" s="2"/>
      <c r="DD5" s="2"/>
      <c r="DE5" s="2"/>
      <c r="DF5" s="2"/>
      <c r="DG5" s="7">
        <f t="shared" ref="DG5:DG15" si="29">CZ5+DA5</f>
        <v>0</v>
      </c>
      <c r="DH5" s="18">
        <f t="shared" ref="DH5:DH15" si="30">DB5/2</f>
        <v>0</v>
      </c>
      <c r="DI5" s="6">
        <f t="shared" ref="DI5:DI15" si="31">(DC5*3)+(DD5*5)+(DE5*5)+(DF5*20)</f>
        <v>0</v>
      </c>
      <c r="DJ5" s="19">
        <f t="shared" ref="DJ5:DJ15" si="32">DG5+DH5+DI5</f>
        <v>0</v>
      </c>
    </row>
    <row r="6" spans="1:114">
      <c r="A6" s="24">
        <v>17</v>
      </c>
      <c r="B6" s="9" t="s">
        <v>88</v>
      </c>
      <c r="C6" s="52"/>
      <c r="D6" s="52"/>
      <c r="E6" s="52" t="s">
        <v>66</v>
      </c>
      <c r="F6" s="52" t="s">
        <v>25</v>
      </c>
      <c r="G6" s="52"/>
      <c r="H6" s="20" t="str">
        <f t="shared" si="16"/>
        <v/>
      </c>
      <c r="I6" s="16" t="e">
        <f ca="1">IF(AND($I$2="Y",K6&gt;0,OR(AND(H6=1,#REF!=10),AND(H6=2,#REF!=20),AND(H6=3,H20=30),AND(H6=4,H29=40),AND(H6=5,H38=50),AND(H6=6,H47=60),AND(H6=7,H56=70),AND(H6=8,H65=80),AND(H6=9,H74=90),AND(H6=10,H83=100))),VLOOKUP(K6-1,SortLookup!$A$13:$B$16,2,FALSE),"")</f>
        <v>#REF!</v>
      </c>
      <c r="J6" s="15">
        <f ca="1">IF(ISNA(VLOOKUP(F6,SortLookup!$A$1:$B$5,2,FALSE))," ",VLOOKUP(F6,SortLookup!$A$1:$B$5,2,FALSE))</f>
        <v>0</v>
      </c>
      <c r="K6" s="21" t="str">
        <f ca="1">IF(ISNA(VLOOKUP(G6,SortLookup!$A$7:$B$11,2,FALSE))," ",VLOOKUP(G6,SortLookup!$A$7:$B$11,2,FALSE))</f>
        <v xml:space="preserve"> </v>
      </c>
      <c r="L6" s="36">
        <f t="shared" si="0"/>
        <v>114.4</v>
      </c>
      <c r="M6" s="37">
        <f t="shared" si="1"/>
        <v>89.4</v>
      </c>
      <c r="N6" s="8">
        <f t="shared" si="2"/>
        <v>10</v>
      </c>
      <c r="O6" s="40">
        <f t="shared" si="3"/>
        <v>15</v>
      </c>
      <c r="P6" s="41">
        <f t="shared" si="4"/>
        <v>30</v>
      </c>
      <c r="Q6" s="22">
        <v>5.77</v>
      </c>
      <c r="R6" s="1"/>
      <c r="S6" s="1"/>
      <c r="T6" s="1"/>
      <c r="U6" s="1"/>
      <c r="V6" s="1"/>
      <c r="W6" s="1"/>
      <c r="X6" s="2">
        <v>2</v>
      </c>
      <c r="Y6" s="2"/>
      <c r="Z6" s="2"/>
      <c r="AA6" s="2"/>
      <c r="AB6" s="23"/>
      <c r="AC6" s="7">
        <f t="shared" si="5"/>
        <v>5.77</v>
      </c>
      <c r="AD6" s="18">
        <f t="shared" si="6"/>
        <v>1</v>
      </c>
      <c r="AE6" s="6">
        <f>(Y6*3)+(Z6*5)+(AA6*5)+(AB6*20)</f>
        <v>0</v>
      </c>
      <c r="AF6" s="19">
        <f t="shared" si="7"/>
        <v>6.77</v>
      </c>
      <c r="AG6" s="22">
        <v>27.23</v>
      </c>
      <c r="AH6" s="1" t="s">
        <v>66</v>
      </c>
      <c r="AI6" s="1"/>
      <c r="AJ6" s="1"/>
      <c r="AK6" s="2">
        <v>8</v>
      </c>
      <c r="AL6" s="2"/>
      <c r="AM6" s="2"/>
      <c r="AN6" s="2">
        <v>1</v>
      </c>
      <c r="AO6" s="2"/>
      <c r="AP6" s="7">
        <v>27.23</v>
      </c>
      <c r="AQ6" s="18">
        <f t="shared" si="8"/>
        <v>4</v>
      </c>
      <c r="AR6" s="6">
        <f>(AL6*3)+(AM6*5)+(AN6*5)+(AO6*20)</f>
        <v>5</v>
      </c>
      <c r="AS6" s="19">
        <f t="shared" si="9"/>
        <v>36.229999999999997</v>
      </c>
      <c r="AT6" s="22">
        <v>8.84</v>
      </c>
      <c r="AU6" s="1"/>
      <c r="AV6" s="1"/>
      <c r="AW6" s="2">
        <v>4</v>
      </c>
      <c r="AX6" s="2" t="s">
        <v>66</v>
      </c>
      <c r="AY6" s="2"/>
      <c r="AZ6" s="2"/>
      <c r="BA6" s="2" t="s">
        <v>66</v>
      </c>
      <c r="BB6" s="7">
        <f t="shared" si="10"/>
        <v>8.84</v>
      </c>
      <c r="BC6" s="18">
        <f t="shared" si="11"/>
        <v>2</v>
      </c>
      <c r="BD6" s="6">
        <v>0</v>
      </c>
      <c r="BE6" s="19">
        <f t="shared" si="12"/>
        <v>10.84</v>
      </c>
      <c r="BF6" s="22">
        <v>47.56</v>
      </c>
      <c r="BG6" s="1"/>
      <c r="BH6" s="1"/>
      <c r="BI6" s="2">
        <v>16</v>
      </c>
      <c r="BJ6" s="2"/>
      <c r="BK6" s="2">
        <v>1</v>
      </c>
      <c r="BL6" s="2"/>
      <c r="BM6" s="2"/>
      <c r="BN6" s="7">
        <f t="shared" si="13"/>
        <v>47.56</v>
      </c>
      <c r="BO6" s="18">
        <f t="shared" si="14"/>
        <v>8</v>
      </c>
      <c r="BP6" s="6">
        <f>(BJ6*3)+(BK6*5)+(BL6*5)+(BM6*20)</f>
        <v>5</v>
      </c>
      <c r="BQ6" s="19">
        <f t="shared" si="15"/>
        <v>60.56</v>
      </c>
      <c r="BR6" s="22"/>
      <c r="BS6" s="1"/>
      <c r="BT6" s="1"/>
      <c r="BU6" s="2"/>
      <c r="BV6" s="2"/>
      <c r="BW6" s="2"/>
      <c r="BX6" s="2"/>
      <c r="BY6" s="2"/>
      <c r="BZ6" s="7">
        <f t="shared" si="17"/>
        <v>0</v>
      </c>
      <c r="CA6" s="18">
        <f t="shared" si="18"/>
        <v>0</v>
      </c>
      <c r="CB6" s="6">
        <f t="shared" si="19"/>
        <v>0</v>
      </c>
      <c r="CC6" s="19">
        <f t="shared" si="20"/>
        <v>0</v>
      </c>
      <c r="CD6" s="22"/>
      <c r="CE6" s="1"/>
      <c r="CF6" s="2"/>
      <c r="CG6" s="2"/>
      <c r="CH6" s="2"/>
      <c r="CI6" s="2"/>
      <c r="CJ6" s="2"/>
      <c r="CK6" s="7">
        <f t="shared" si="21"/>
        <v>0</v>
      </c>
      <c r="CL6" s="18">
        <f t="shared" si="22"/>
        <v>0</v>
      </c>
      <c r="CM6" s="6">
        <f t="shared" si="23"/>
        <v>0</v>
      </c>
      <c r="CN6" s="19">
        <f t="shared" si="24"/>
        <v>0</v>
      </c>
      <c r="CO6" s="22"/>
      <c r="CP6" s="1"/>
      <c r="CQ6" s="2"/>
      <c r="CR6" s="2"/>
      <c r="CS6" s="2"/>
      <c r="CT6" s="2"/>
      <c r="CU6" s="2"/>
      <c r="CV6" s="7">
        <f t="shared" si="25"/>
        <v>0</v>
      </c>
      <c r="CW6" s="18">
        <f t="shared" si="26"/>
        <v>0</v>
      </c>
      <c r="CX6" s="6">
        <f t="shared" si="27"/>
        <v>0</v>
      </c>
      <c r="CY6" s="19">
        <f t="shared" si="28"/>
        <v>0</v>
      </c>
      <c r="CZ6" s="22"/>
      <c r="DA6" s="1"/>
      <c r="DB6" s="2"/>
      <c r="DC6" s="2"/>
      <c r="DD6" s="2"/>
      <c r="DE6" s="2"/>
      <c r="DF6" s="2"/>
      <c r="DG6" s="7">
        <f t="shared" si="29"/>
        <v>0</v>
      </c>
      <c r="DH6" s="18">
        <f t="shared" si="30"/>
        <v>0</v>
      </c>
      <c r="DI6" s="6">
        <f t="shared" si="31"/>
        <v>0</v>
      </c>
      <c r="DJ6" s="19">
        <f t="shared" si="32"/>
        <v>0</v>
      </c>
    </row>
    <row r="7" spans="1:114">
      <c r="A7" s="24">
        <v>2</v>
      </c>
      <c r="B7" s="9" t="s">
        <v>89</v>
      </c>
      <c r="C7" s="52"/>
      <c r="D7" s="52"/>
      <c r="E7" s="52" t="s">
        <v>66</v>
      </c>
      <c r="F7" s="52" t="s">
        <v>28</v>
      </c>
      <c r="G7" s="52"/>
      <c r="H7" s="20" t="str">
        <f t="shared" si="16"/>
        <v/>
      </c>
      <c r="I7" s="16" t="e">
        <f ca="1">IF(AND($I$2="Y",K7&gt;0,OR(AND(H7=1,H16=10),AND(H7=2,H25=20),AND(H7=3,#REF!=30),AND(H7=4,H30=40),AND(H7=5,H39=50),AND(H7=6,H48=60),AND(H7=7,H57=70),AND(H7=8,H66=80),AND(H7=9,H75=90),AND(H7=10,H84=100))),VLOOKUP(K7-1,SortLookup!$A$13:$B$16,2,FALSE),"")</f>
        <v>#REF!</v>
      </c>
      <c r="J7" s="15">
        <f ca="1">IF(ISNA(VLOOKUP(F7,SortLookup!$A$1:$B$5,2,FALSE))," ",VLOOKUP(F7,SortLookup!$A$1:$B$5,2,FALSE))</f>
        <v>4</v>
      </c>
      <c r="K7" s="21" t="str">
        <f ca="1">IF(ISNA(VLOOKUP(G7,SortLookup!$A$7:$B$11,2,FALSE))," ",VLOOKUP(G7,SortLookup!$A$7:$B$11,2,FALSE))</f>
        <v xml:space="preserve"> </v>
      </c>
      <c r="L7" s="36">
        <f t="shared" si="0"/>
        <v>118.04</v>
      </c>
      <c r="M7" s="37">
        <f t="shared" si="1"/>
        <v>96.04</v>
      </c>
      <c r="N7" s="8">
        <f t="shared" si="2"/>
        <v>10</v>
      </c>
      <c r="O7" s="40">
        <f t="shared" si="3"/>
        <v>12</v>
      </c>
      <c r="P7" s="41">
        <f t="shared" si="4"/>
        <v>24</v>
      </c>
      <c r="Q7" s="22">
        <v>7.25</v>
      </c>
      <c r="R7" s="1"/>
      <c r="S7" s="1"/>
      <c r="T7" s="1"/>
      <c r="U7" s="1"/>
      <c r="V7" s="1"/>
      <c r="W7" s="1"/>
      <c r="X7" s="2">
        <v>7</v>
      </c>
      <c r="Y7" s="2" t="s">
        <v>66</v>
      </c>
      <c r="Z7" s="2"/>
      <c r="AA7" s="2"/>
      <c r="AB7" s="23"/>
      <c r="AC7" s="7">
        <f t="shared" si="5"/>
        <v>7.25</v>
      </c>
      <c r="AD7" s="18">
        <f t="shared" si="6"/>
        <v>3.5</v>
      </c>
      <c r="AE7" s="6"/>
      <c r="AF7" s="19">
        <f t="shared" si="7"/>
        <v>10.75</v>
      </c>
      <c r="AG7" s="22">
        <v>26.24</v>
      </c>
      <c r="AH7" s="1" t="s">
        <v>66</v>
      </c>
      <c r="AI7" s="1"/>
      <c r="AJ7" s="1"/>
      <c r="AK7" s="2">
        <v>4</v>
      </c>
      <c r="AL7" s="2"/>
      <c r="AM7" s="2" t="s">
        <v>66</v>
      </c>
      <c r="AN7" s="2">
        <v>1</v>
      </c>
      <c r="AO7" s="2"/>
      <c r="AP7" s="7">
        <v>26.24</v>
      </c>
      <c r="AQ7" s="18">
        <f t="shared" si="8"/>
        <v>2</v>
      </c>
      <c r="AR7" s="6">
        <v>5</v>
      </c>
      <c r="AS7" s="19">
        <f t="shared" si="9"/>
        <v>33.24</v>
      </c>
      <c r="AT7" s="22">
        <v>12.57</v>
      </c>
      <c r="AU7" s="1"/>
      <c r="AV7" s="1"/>
      <c r="AW7" s="2">
        <v>6</v>
      </c>
      <c r="AX7" s="2"/>
      <c r="AY7" s="2"/>
      <c r="AZ7" s="2">
        <v>1</v>
      </c>
      <c r="BA7" s="2"/>
      <c r="BB7" s="7">
        <f t="shared" si="10"/>
        <v>12.57</v>
      </c>
      <c r="BC7" s="18">
        <f t="shared" si="11"/>
        <v>3</v>
      </c>
      <c r="BD7" s="6">
        <f t="shared" ref="BD7:BD13" si="33">(AX7*3)+(AY7*5)+(AZ7*5)+(BA7*20)</f>
        <v>5</v>
      </c>
      <c r="BE7" s="19">
        <f t="shared" si="12"/>
        <v>20.57</v>
      </c>
      <c r="BF7" s="22">
        <v>49.98</v>
      </c>
      <c r="BG7" s="1"/>
      <c r="BH7" s="1"/>
      <c r="BI7" s="2">
        <v>7</v>
      </c>
      <c r="BJ7" s="2"/>
      <c r="BK7" s="2"/>
      <c r="BL7" s="2"/>
      <c r="BM7" s="2"/>
      <c r="BN7" s="7">
        <f t="shared" si="13"/>
        <v>49.98</v>
      </c>
      <c r="BO7" s="18">
        <f t="shared" si="14"/>
        <v>3.5</v>
      </c>
      <c r="BP7" s="6">
        <f>(BJ7*3)+(BK7*5)+(BL7*5)+(BM7*20)</f>
        <v>0</v>
      </c>
      <c r="BQ7" s="19">
        <f t="shared" si="15"/>
        <v>53.48</v>
      </c>
      <c r="BR7" s="22"/>
      <c r="BS7" s="1"/>
      <c r="BT7" s="1"/>
      <c r="BU7" s="2"/>
      <c r="BV7" s="2"/>
      <c r="BW7" s="2"/>
      <c r="BX7" s="2"/>
      <c r="BY7" s="2"/>
      <c r="BZ7" s="7">
        <f t="shared" si="17"/>
        <v>0</v>
      </c>
      <c r="CA7" s="18">
        <f t="shared" si="18"/>
        <v>0</v>
      </c>
      <c r="CB7" s="6">
        <f t="shared" si="19"/>
        <v>0</v>
      </c>
      <c r="CC7" s="19">
        <f t="shared" si="20"/>
        <v>0</v>
      </c>
      <c r="CD7" s="22"/>
      <c r="CE7" s="1"/>
      <c r="CF7" s="2"/>
      <c r="CG7" s="2"/>
      <c r="CH7" s="2"/>
      <c r="CI7" s="2"/>
      <c r="CJ7" s="2"/>
      <c r="CK7" s="7">
        <f t="shared" si="21"/>
        <v>0</v>
      </c>
      <c r="CL7" s="18">
        <f t="shared" si="22"/>
        <v>0</v>
      </c>
      <c r="CM7" s="6">
        <f t="shared" si="23"/>
        <v>0</v>
      </c>
      <c r="CN7" s="19">
        <f t="shared" si="24"/>
        <v>0</v>
      </c>
      <c r="CO7" s="22"/>
      <c r="CP7" s="1"/>
      <c r="CQ7" s="2"/>
      <c r="CR7" s="2"/>
      <c r="CS7" s="2"/>
      <c r="CT7" s="2"/>
      <c r="CU7" s="2"/>
      <c r="CV7" s="7">
        <f t="shared" si="25"/>
        <v>0</v>
      </c>
      <c r="CW7" s="18">
        <f t="shared" si="26"/>
        <v>0</v>
      </c>
      <c r="CX7" s="6">
        <f t="shared" si="27"/>
        <v>0</v>
      </c>
      <c r="CY7" s="19">
        <f t="shared" si="28"/>
        <v>0</v>
      </c>
      <c r="CZ7" s="22"/>
      <c r="DA7" s="1"/>
      <c r="DB7" s="2"/>
      <c r="DC7" s="2"/>
      <c r="DD7" s="2"/>
      <c r="DE7" s="2"/>
      <c r="DF7" s="2"/>
      <c r="DG7" s="7">
        <f t="shared" si="29"/>
        <v>0</v>
      </c>
      <c r="DH7" s="18">
        <f t="shared" si="30"/>
        <v>0</v>
      </c>
      <c r="DI7" s="6">
        <f t="shared" si="31"/>
        <v>0</v>
      </c>
      <c r="DJ7" s="19">
        <f t="shared" si="32"/>
        <v>0</v>
      </c>
    </row>
    <row r="8" spans="1:114">
      <c r="A8" s="24">
        <v>13</v>
      </c>
      <c r="B8" s="9" t="s">
        <v>90</v>
      </c>
      <c r="C8" s="52"/>
      <c r="D8" s="52"/>
      <c r="E8" s="52" t="s">
        <v>66</v>
      </c>
      <c r="F8" s="52" t="s">
        <v>27</v>
      </c>
      <c r="G8" s="52"/>
      <c r="H8" s="20" t="str">
        <f t="shared" si="16"/>
        <v/>
      </c>
      <c r="I8" s="16" t="e">
        <f ca="1">IF(AND($I$2="Y",K8&gt;0,OR(AND(H8=1,#REF!=10),AND(H8=2,#REF!=20),AND(H8=3,H22=30),AND(H8=4,H31=40),AND(H8=5,H40=50),AND(H8=6,H49=60),AND(H8=7,H58=70),AND(H8=8,H67=80),AND(H8=9,H76=90),AND(H8=10,H85=100))),VLOOKUP(K8-1,SortLookup!$A$13:$B$16,2,FALSE),"")</f>
        <v>#REF!</v>
      </c>
      <c r="J8" s="15">
        <f ca="1">IF(ISNA(VLOOKUP(F8,SortLookup!$A$1:$B$5,2,FALSE))," ",VLOOKUP(F8,SortLookup!$A$1:$B$5,2,FALSE))</f>
        <v>2</v>
      </c>
      <c r="K8" s="21" t="str">
        <f ca="1">IF(ISNA(VLOOKUP(G8,SortLookup!$A$7:$B$11,2,FALSE))," ",VLOOKUP(G8,SortLookup!$A$7:$B$11,2,FALSE))</f>
        <v xml:space="preserve"> </v>
      </c>
      <c r="L8" s="36">
        <f t="shared" si="0"/>
        <v>123.87</v>
      </c>
      <c r="M8" s="37">
        <f t="shared" si="1"/>
        <v>113.87</v>
      </c>
      <c r="N8" s="8">
        <f t="shared" si="2"/>
        <v>0</v>
      </c>
      <c r="O8" s="40">
        <f t="shared" si="3"/>
        <v>10</v>
      </c>
      <c r="P8" s="41">
        <f t="shared" si="4"/>
        <v>20</v>
      </c>
      <c r="Q8" s="22">
        <v>6.92</v>
      </c>
      <c r="R8" s="1"/>
      <c r="S8" s="1"/>
      <c r="T8" s="1"/>
      <c r="U8" s="1"/>
      <c r="V8" s="1"/>
      <c r="W8" s="1"/>
      <c r="X8" s="2">
        <v>2</v>
      </c>
      <c r="Y8" s="2"/>
      <c r="Z8" s="2"/>
      <c r="AA8" s="2"/>
      <c r="AB8" s="23"/>
      <c r="AC8" s="7">
        <f t="shared" si="5"/>
        <v>6.92</v>
      </c>
      <c r="AD8" s="18">
        <f t="shared" si="6"/>
        <v>1</v>
      </c>
      <c r="AE8" s="6">
        <f>(Y8*3)+(Z8*5)+(AA8*5)+(AB8*20)</f>
        <v>0</v>
      </c>
      <c r="AF8" s="19">
        <f t="shared" si="7"/>
        <v>7.92</v>
      </c>
      <c r="AG8" s="22">
        <v>25.42</v>
      </c>
      <c r="AH8" s="1" t="s">
        <v>66</v>
      </c>
      <c r="AI8" s="1"/>
      <c r="AJ8" s="1"/>
      <c r="AK8" s="2">
        <v>4</v>
      </c>
      <c r="AL8" s="2" t="s">
        <v>66</v>
      </c>
      <c r="AM8" s="2"/>
      <c r="AN8" s="2"/>
      <c r="AO8" s="2"/>
      <c r="AP8" s="7">
        <v>25.42</v>
      </c>
      <c r="AQ8" s="18">
        <f t="shared" si="8"/>
        <v>2</v>
      </c>
      <c r="AR8" s="6">
        <v>0</v>
      </c>
      <c r="AS8" s="19">
        <f t="shared" si="9"/>
        <v>27.42</v>
      </c>
      <c r="AT8" s="22">
        <v>8.75</v>
      </c>
      <c r="AU8" s="1"/>
      <c r="AV8" s="1"/>
      <c r="AW8" s="2">
        <v>5</v>
      </c>
      <c r="AX8" s="2"/>
      <c r="AY8" s="2"/>
      <c r="AZ8" s="2"/>
      <c r="BA8" s="2"/>
      <c r="BB8" s="7">
        <f t="shared" si="10"/>
        <v>8.75</v>
      </c>
      <c r="BC8" s="18">
        <f t="shared" si="11"/>
        <v>2.5</v>
      </c>
      <c r="BD8" s="6">
        <f t="shared" si="33"/>
        <v>0</v>
      </c>
      <c r="BE8" s="19">
        <f t="shared" si="12"/>
        <v>11.25</v>
      </c>
      <c r="BF8" s="22">
        <v>72.78</v>
      </c>
      <c r="BG8" s="1"/>
      <c r="BH8" s="1"/>
      <c r="BI8" s="2">
        <v>9</v>
      </c>
      <c r="BJ8" s="2"/>
      <c r="BK8" s="2"/>
      <c r="BL8" s="2"/>
      <c r="BM8" s="2"/>
      <c r="BN8" s="7">
        <f t="shared" si="13"/>
        <v>72.78</v>
      </c>
      <c r="BO8" s="18">
        <f t="shared" si="14"/>
        <v>4.5</v>
      </c>
      <c r="BP8" s="6">
        <f>(BJ8*3)+(BK8*5)+(BL8*5)+(BM8*20)</f>
        <v>0</v>
      </c>
      <c r="BQ8" s="19">
        <f t="shared" si="15"/>
        <v>77.28</v>
      </c>
      <c r="BR8" s="22"/>
      <c r="BS8" s="1"/>
      <c r="BT8" s="1"/>
      <c r="BU8" s="2"/>
      <c r="BV8" s="2"/>
      <c r="BW8" s="2"/>
      <c r="BX8" s="2"/>
      <c r="BY8" s="2"/>
      <c r="BZ8" s="7">
        <f t="shared" si="17"/>
        <v>0</v>
      </c>
      <c r="CA8" s="18">
        <f t="shared" si="18"/>
        <v>0</v>
      </c>
      <c r="CB8" s="6">
        <f t="shared" si="19"/>
        <v>0</v>
      </c>
      <c r="CC8" s="19">
        <f t="shared" si="20"/>
        <v>0</v>
      </c>
      <c r="CD8" s="22"/>
      <c r="CE8" s="1"/>
      <c r="CF8" s="2"/>
      <c r="CG8" s="2"/>
      <c r="CH8" s="2"/>
      <c r="CI8" s="2"/>
      <c r="CJ8" s="2"/>
      <c r="CK8" s="7">
        <f t="shared" si="21"/>
        <v>0</v>
      </c>
      <c r="CL8" s="18">
        <f t="shared" si="22"/>
        <v>0</v>
      </c>
      <c r="CM8" s="6">
        <f t="shared" si="23"/>
        <v>0</v>
      </c>
      <c r="CN8" s="19">
        <f t="shared" si="24"/>
        <v>0</v>
      </c>
      <c r="CO8" s="22"/>
      <c r="CP8" s="1"/>
      <c r="CQ8" s="2"/>
      <c r="CR8" s="2"/>
      <c r="CS8" s="2"/>
      <c r="CT8" s="2"/>
      <c r="CU8" s="2"/>
      <c r="CV8" s="7">
        <f t="shared" si="25"/>
        <v>0</v>
      </c>
      <c r="CW8" s="18">
        <f t="shared" si="26"/>
        <v>0</v>
      </c>
      <c r="CX8" s="6">
        <f t="shared" si="27"/>
        <v>0</v>
      </c>
      <c r="CY8" s="19">
        <f t="shared" si="28"/>
        <v>0</v>
      </c>
      <c r="CZ8" s="22"/>
      <c r="DA8" s="1"/>
      <c r="DB8" s="2"/>
      <c r="DC8" s="2"/>
      <c r="DD8" s="2"/>
      <c r="DE8" s="2"/>
      <c r="DF8" s="2"/>
      <c r="DG8" s="7">
        <f t="shared" si="29"/>
        <v>0</v>
      </c>
      <c r="DH8" s="18">
        <f t="shared" si="30"/>
        <v>0</v>
      </c>
      <c r="DI8" s="6">
        <f t="shared" si="31"/>
        <v>0</v>
      </c>
      <c r="DJ8" s="19">
        <f t="shared" si="32"/>
        <v>0</v>
      </c>
    </row>
    <row r="9" spans="1:114">
      <c r="A9" s="24">
        <v>19</v>
      </c>
      <c r="B9" s="9" t="s">
        <v>91</v>
      </c>
      <c r="C9" s="52"/>
      <c r="D9" s="52"/>
      <c r="E9" s="52" t="s">
        <v>66</v>
      </c>
      <c r="F9" s="52" t="s">
        <v>27</v>
      </c>
      <c r="G9" s="52"/>
      <c r="H9" s="20" t="str">
        <f t="shared" si="16"/>
        <v/>
      </c>
      <c r="I9" s="16" t="e">
        <f ca="1">IF(AND($I$2="Y",K9&gt;0,OR(AND(H9=1,#REF!=10),AND(H9=2,H14=20),AND(H9=3,H23=30),AND(H9=4,H32=40),AND(H9=5,H41=50),AND(H9=6,H50=60),AND(H9=7,H59=70),AND(H9=8,H68=80),AND(H9=9,H77=90),AND(H9=10,H86=100))),VLOOKUP(K9-1,SortLookup!$A$13:$B$16,2,FALSE),"")</f>
        <v>#REF!</v>
      </c>
      <c r="J9" s="15">
        <f ca="1">IF(ISNA(VLOOKUP(F9,SortLookup!$A$1:$B$5,2,FALSE))," ",VLOOKUP(F9,SortLookup!$A$1:$B$5,2,FALSE))</f>
        <v>2</v>
      </c>
      <c r="K9" s="21" t="str">
        <f ca="1">IF(ISNA(VLOOKUP(G9,SortLookup!$A$7:$B$11,2,FALSE))," ",VLOOKUP(G9,SortLookup!$A$7:$B$11,2,FALSE))</f>
        <v xml:space="preserve"> </v>
      </c>
      <c r="L9" s="36">
        <f t="shared" si="0"/>
        <v>128.94999999999999</v>
      </c>
      <c r="M9" s="37">
        <f t="shared" si="1"/>
        <v>113.45</v>
      </c>
      <c r="N9" s="8">
        <f t="shared" si="2"/>
        <v>5</v>
      </c>
      <c r="O9" s="40">
        <f t="shared" si="3"/>
        <v>10.5</v>
      </c>
      <c r="P9" s="41">
        <f t="shared" si="4"/>
        <v>21</v>
      </c>
      <c r="Q9" s="22">
        <v>8.06</v>
      </c>
      <c r="R9" s="1"/>
      <c r="S9" s="1"/>
      <c r="T9" s="1"/>
      <c r="U9" s="1"/>
      <c r="V9" s="1"/>
      <c r="W9" s="1"/>
      <c r="X9" s="2">
        <v>5</v>
      </c>
      <c r="Y9" s="2"/>
      <c r="Z9" s="2"/>
      <c r="AA9" s="2"/>
      <c r="AB9" s="23"/>
      <c r="AC9" s="7">
        <f t="shared" si="5"/>
        <v>8.06</v>
      </c>
      <c r="AD9" s="18">
        <f t="shared" si="6"/>
        <v>2.5</v>
      </c>
      <c r="AE9" s="6">
        <f>(Y9*3)+(Z9*5)+(AA9*5)+(AB9*20)</f>
        <v>0</v>
      </c>
      <c r="AF9" s="19">
        <f t="shared" si="7"/>
        <v>10.56</v>
      </c>
      <c r="AG9" s="22">
        <v>28.97</v>
      </c>
      <c r="AH9" s="1" t="s">
        <v>66</v>
      </c>
      <c r="AI9" s="1"/>
      <c r="AJ9" s="1"/>
      <c r="AK9" s="2">
        <v>6</v>
      </c>
      <c r="AL9" s="2"/>
      <c r="AM9" s="2"/>
      <c r="AN9" s="2">
        <v>1</v>
      </c>
      <c r="AO9" s="2"/>
      <c r="AP9" s="7">
        <v>28.97</v>
      </c>
      <c r="AQ9" s="18">
        <f t="shared" si="8"/>
        <v>3</v>
      </c>
      <c r="AR9" s="6">
        <f>(AL9*3)+(AM9*5)+(AN9*5)+(AO9*20)</f>
        <v>5</v>
      </c>
      <c r="AS9" s="19">
        <f t="shared" si="9"/>
        <v>36.97</v>
      </c>
      <c r="AT9" s="22">
        <v>14.78</v>
      </c>
      <c r="AU9" s="1"/>
      <c r="AV9" s="1"/>
      <c r="AW9" s="2">
        <v>3</v>
      </c>
      <c r="AX9" s="2"/>
      <c r="AY9" s="2"/>
      <c r="AZ9" s="2"/>
      <c r="BA9" s="2"/>
      <c r="BB9" s="7">
        <f t="shared" si="10"/>
        <v>14.78</v>
      </c>
      <c r="BC9" s="18">
        <f t="shared" si="11"/>
        <v>1.5</v>
      </c>
      <c r="BD9" s="6">
        <f t="shared" si="33"/>
        <v>0</v>
      </c>
      <c r="BE9" s="19">
        <f t="shared" si="12"/>
        <v>16.28</v>
      </c>
      <c r="BF9" s="22">
        <v>61.64</v>
      </c>
      <c r="BG9" s="1"/>
      <c r="BH9" s="1"/>
      <c r="BI9" s="2">
        <v>7</v>
      </c>
      <c r="BJ9" s="2"/>
      <c r="BK9" s="2"/>
      <c r="BL9" s="2"/>
      <c r="BM9" s="2"/>
      <c r="BN9" s="7">
        <f t="shared" si="13"/>
        <v>61.64</v>
      </c>
      <c r="BO9" s="18">
        <f t="shared" si="14"/>
        <v>3.5</v>
      </c>
      <c r="BP9" s="6">
        <f>(BJ9*3)+(BK9*5)+(BL9*5)+(BM9*20)</f>
        <v>0</v>
      </c>
      <c r="BQ9" s="19">
        <f t="shared" si="15"/>
        <v>65.14</v>
      </c>
      <c r="BR9" s="22"/>
      <c r="BS9" s="1"/>
      <c r="BT9" s="1"/>
      <c r="BU9" s="2"/>
      <c r="BV9" s="2"/>
      <c r="BW9" s="2"/>
      <c r="BX9" s="2"/>
      <c r="BY9" s="2"/>
      <c r="BZ9" s="7">
        <f t="shared" si="17"/>
        <v>0</v>
      </c>
      <c r="CA9" s="18">
        <f t="shared" si="18"/>
        <v>0</v>
      </c>
      <c r="CB9" s="6">
        <f t="shared" si="19"/>
        <v>0</v>
      </c>
      <c r="CC9" s="19">
        <f t="shared" si="20"/>
        <v>0</v>
      </c>
      <c r="CD9" s="22"/>
      <c r="CE9" s="1"/>
      <c r="CF9" s="2"/>
      <c r="CG9" s="2"/>
      <c r="CH9" s="2"/>
      <c r="CI9" s="2"/>
      <c r="CJ9" s="2"/>
      <c r="CK9" s="7">
        <f t="shared" si="21"/>
        <v>0</v>
      </c>
      <c r="CL9" s="18">
        <f t="shared" si="22"/>
        <v>0</v>
      </c>
      <c r="CM9" s="6">
        <f t="shared" si="23"/>
        <v>0</v>
      </c>
      <c r="CN9" s="19">
        <f t="shared" si="24"/>
        <v>0</v>
      </c>
      <c r="CO9" s="22"/>
      <c r="CP9" s="1"/>
      <c r="CQ9" s="2"/>
      <c r="CR9" s="2"/>
      <c r="CS9" s="2"/>
      <c r="CT9" s="2"/>
      <c r="CU9" s="2"/>
      <c r="CV9" s="7">
        <f t="shared" si="25"/>
        <v>0</v>
      </c>
      <c r="CW9" s="18">
        <f t="shared" si="26"/>
        <v>0</v>
      </c>
      <c r="CX9" s="6">
        <f t="shared" si="27"/>
        <v>0</v>
      </c>
      <c r="CY9" s="19">
        <f t="shared" si="28"/>
        <v>0</v>
      </c>
      <c r="CZ9" s="22"/>
      <c r="DA9" s="1"/>
      <c r="DB9" s="2"/>
      <c r="DC9" s="2"/>
      <c r="DD9" s="2"/>
      <c r="DE9" s="2"/>
      <c r="DF9" s="2"/>
      <c r="DG9" s="7">
        <f t="shared" si="29"/>
        <v>0</v>
      </c>
      <c r="DH9" s="18">
        <f t="shared" si="30"/>
        <v>0</v>
      </c>
      <c r="DI9" s="6">
        <f t="shared" si="31"/>
        <v>0</v>
      </c>
      <c r="DJ9" s="19">
        <f t="shared" si="32"/>
        <v>0</v>
      </c>
    </row>
    <row r="10" spans="1:114">
      <c r="A10" s="24">
        <v>14</v>
      </c>
      <c r="B10" s="9" t="s">
        <v>92</v>
      </c>
      <c r="C10" s="52"/>
      <c r="D10" s="52"/>
      <c r="E10" s="52" t="s">
        <v>66</v>
      </c>
      <c r="F10" s="52" t="s">
        <v>25</v>
      </c>
      <c r="G10" s="52"/>
      <c r="H10" s="20" t="str">
        <f t="shared" si="16"/>
        <v/>
      </c>
      <c r="I10" s="16" t="e">
        <f ca="1">IF(AND($I$2="Y",K10&gt;0,OR(AND(H10=1,#REF!=10),AND(H10=2,H17=20),AND(H10=3,H24=30),AND(H10=4,H33=40),AND(H10=5,H42=50),AND(H10=6,H51=60),AND(H10=7,H60=70),AND(H10=8,H69=80),AND(H10=9,H78=90),AND(H10=10,H87=100))),VLOOKUP(K10-1,SortLookup!$A$13:$B$16,2,FALSE),"")</f>
        <v>#REF!</v>
      </c>
      <c r="J10" s="15">
        <f ca="1">IF(ISNA(VLOOKUP(F10,SortLookup!$A$1:$B$5,2,FALSE))," ",VLOOKUP(F10,SortLookup!$A$1:$B$5,2,FALSE))</f>
        <v>0</v>
      </c>
      <c r="K10" s="21" t="str">
        <f ca="1">IF(ISNA(VLOOKUP(G10,SortLookup!$A$7:$B$11,2,FALSE))," ",VLOOKUP(G10,SortLookup!$A$7:$B$11,2,FALSE))</f>
        <v xml:space="preserve"> </v>
      </c>
      <c r="L10" s="36">
        <f t="shared" si="0"/>
        <v>133.51</v>
      </c>
      <c r="M10" s="37">
        <f t="shared" si="1"/>
        <v>109.01</v>
      </c>
      <c r="N10" s="8">
        <f t="shared" si="2"/>
        <v>10</v>
      </c>
      <c r="O10" s="40">
        <f t="shared" si="3"/>
        <v>14.5</v>
      </c>
      <c r="P10" s="41">
        <f t="shared" si="4"/>
        <v>29</v>
      </c>
      <c r="Q10" s="22">
        <v>3.68</v>
      </c>
      <c r="R10" s="1"/>
      <c r="S10" s="1"/>
      <c r="T10" s="1"/>
      <c r="U10" s="1"/>
      <c r="V10" s="1"/>
      <c r="W10" s="1"/>
      <c r="X10" s="2">
        <v>14</v>
      </c>
      <c r="Y10" s="2"/>
      <c r="Z10" s="2"/>
      <c r="AA10" s="2"/>
      <c r="AB10" s="23"/>
      <c r="AC10" s="7">
        <f t="shared" si="5"/>
        <v>3.68</v>
      </c>
      <c r="AD10" s="18">
        <f t="shared" si="6"/>
        <v>7</v>
      </c>
      <c r="AE10" s="6">
        <f>(Y10*3)+(Z10*5)+(AA10*5)+(AB10*20)</f>
        <v>0</v>
      </c>
      <c r="AF10" s="19">
        <f t="shared" si="7"/>
        <v>10.68</v>
      </c>
      <c r="AG10" s="22">
        <v>29.35</v>
      </c>
      <c r="AH10" s="1" t="s">
        <v>66</v>
      </c>
      <c r="AI10" s="1"/>
      <c r="AJ10" s="1"/>
      <c r="AK10" s="2">
        <v>5</v>
      </c>
      <c r="AL10" s="2" t="s">
        <v>66</v>
      </c>
      <c r="AM10" s="2"/>
      <c r="AN10" s="2">
        <v>1</v>
      </c>
      <c r="AO10" s="2"/>
      <c r="AP10" s="7">
        <v>29.35</v>
      </c>
      <c r="AQ10" s="18">
        <f t="shared" si="8"/>
        <v>2.5</v>
      </c>
      <c r="AR10" s="6">
        <v>5</v>
      </c>
      <c r="AS10" s="19">
        <f t="shared" si="9"/>
        <v>36.85</v>
      </c>
      <c r="AT10" s="22">
        <v>11.27</v>
      </c>
      <c r="AU10" s="1"/>
      <c r="AV10" s="1"/>
      <c r="AW10" s="2">
        <v>3</v>
      </c>
      <c r="AX10" s="2"/>
      <c r="AY10" s="2"/>
      <c r="AZ10" s="2"/>
      <c r="BA10" s="2"/>
      <c r="BB10" s="7">
        <f t="shared" si="10"/>
        <v>11.27</v>
      </c>
      <c r="BC10" s="18">
        <f t="shared" si="11"/>
        <v>1.5</v>
      </c>
      <c r="BD10" s="6">
        <f t="shared" si="33"/>
        <v>0</v>
      </c>
      <c r="BE10" s="19">
        <f t="shared" si="12"/>
        <v>12.77</v>
      </c>
      <c r="BF10" s="22">
        <v>64.709999999999994</v>
      </c>
      <c r="BG10" s="1"/>
      <c r="BH10" s="1"/>
      <c r="BI10" s="2">
        <v>7</v>
      </c>
      <c r="BJ10" s="2"/>
      <c r="BK10" s="2" t="s">
        <v>66</v>
      </c>
      <c r="BL10" s="2">
        <v>1</v>
      </c>
      <c r="BM10" s="2"/>
      <c r="BN10" s="7">
        <f t="shared" si="13"/>
        <v>64.709999999999994</v>
      </c>
      <c r="BO10" s="18">
        <f t="shared" si="14"/>
        <v>3.5</v>
      </c>
      <c r="BP10" s="6">
        <v>5</v>
      </c>
      <c r="BQ10" s="19">
        <f t="shared" si="15"/>
        <v>73.209999999999994</v>
      </c>
      <c r="BR10" s="22"/>
      <c r="BS10" s="1"/>
      <c r="BT10" s="1"/>
      <c r="BU10" s="2"/>
      <c r="BV10" s="2"/>
      <c r="BW10" s="2"/>
      <c r="BX10" s="2"/>
      <c r="BY10" s="2"/>
      <c r="BZ10" s="7">
        <f t="shared" si="17"/>
        <v>0</v>
      </c>
      <c r="CA10" s="18">
        <f t="shared" si="18"/>
        <v>0</v>
      </c>
      <c r="CB10" s="6">
        <f t="shared" si="19"/>
        <v>0</v>
      </c>
      <c r="CC10" s="19">
        <f t="shared" si="20"/>
        <v>0</v>
      </c>
      <c r="CD10" s="22"/>
      <c r="CE10" s="1"/>
      <c r="CF10" s="2"/>
      <c r="CG10" s="2"/>
      <c r="CH10" s="2"/>
      <c r="CI10" s="2"/>
      <c r="CJ10" s="2"/>
      <c r="CK10" s="7">
        <f t="shared" si="21"/>
        <v>0</v>
      </c>
      <c r="CL10" s="18">
        <f t="shared" si="22"/>
        <v>0</v>
      </c>
      <c r="CM10" s="6">
        <f t="shared" si="23"/>
        <v>0</v>
      </c>
      <c r="CN10" s="19">
        <f t="shared" si="24"/>
        <v>0</v>
      </c>
      <c r="CO10" s="22"/>
      <c r="CP10" s="1"/>
      <c r="CQ10" s="2"/>
      <c r="CR10" s="2"/>
      <c r="CS10" s="2"/>
      <c r="CT10" s="2"/>
      <c r="CU10" s="2"/>
      <c r="CV10" s="7">
        <f t="shared" si="25"/>
        <v>0</v>
      </c>
      <c r="CW10" s="18">
        <f t="shared" si="26"/>
        <v>0</v>
      </c>
      <c r="CX10" s="6">
        <f t="shared" si="27"/>
        <v>0</v>
      </c>
      <c r="CY10" s="19">
        <f t="shared" si="28"/>
        <v>0</v>
      </c>
      <c r="CZ10" s="22"/>
      <c r="DA10" s="1"/>
      <c r="DB10" s="2"/>
      <c r="DC10" s="2"/>
      <c r="DD10" s="2"/>
      <c r="DE10" s="2"/>
      <c r="DF10" s="2"/>
      <c r="DG10" s="7">
        <f t="shared" si="29"/>
        <v>0</v>
      </c>
      <c r="DH10" s="18">
        <f t="shared" si="30"/>
        <v>0</v>
      </c>
      <c r="DI10" s="6">
        <f t="shared" si="31"/>
        <v>0</v>
      </c>
      <c r="DJ10" s="19">
        <f t="shared" si="32"/>
        <v>0</v>
      </c>
    </row>
    <row r="11" spans="1:114">
      <c r="A11" s="24">
        <v>1</v>
      </c>
      <c r="B11" s="9" t="s">
        <v>93</v>
      </c>
      <c r="C11" s="52"/>
      <c r="D11" s="52"/>
      <c r="E11" s="52" t="s">
        <v>66</v>
      </c>
      <c r="F11" s="52" t="s">
        <v>25</v>
      </c>
      <c r="G11" s="52"/>
      <c r="H11" s="20" t="str">
        <f>IF(AND(OR($H$2="Y",$I$2="Y"),J11&lt;5,K11&lt;5),IF(AND(J11=#REF!,K11=#REF!),#REF!+1,1),"")</f>
        <v/>
      </c>
      <c r="I11" s="16" t="e">
        <f ca="1">IF(AND($I$2="Y",K11&gt;0,OR(AND(H11=1,H20=10),AND(H11=2,H29=20),AND(H11=3,#REF!=30),AND(H11=4,H34=40),AND(H11=5,H43=50),AND(H11=6,H52=60),AND(H11=7,H61=70),AND(H11=8,H70=80),AND(H11=9,H79=90),AND(H11=10,H88=100))),VLOOKUP(K11-1,SortLookup!$A$13:$B$16,2,FALSE),"")</f>
        <v>#REF!</v>
      </c>
      <c r="J11" s="15">
        <f ca="1">IF(ISNA(VLOOKUP(F11,SortLookup!$A$1:$B$5,2,FALSE))," ",VLOOKUP(F11,SortLookup!$A$1:$B$5,2,FALSE))</f>
        <v>0</v>
      </c>
      <c r="K11" s="21" t="str">
        <f ca="1">IF(ISNA(VLOOKUP(G11,SortLookup!$A$7:$B$11,2,FALSE))," ",VLOOKUP(G11,SortLookup!$A$7:$B$11,2,FALSE))</f>
        <v xml:space="preserve"> </v>
      </c>
      <c r="L11" s="36">
        <f t="shared" si="0"/>
        <v>136.57</v>
      </c>
      <c r="M11" s="37">
        <f t="shared" si="1"/>
        <v>116.57</v>
      </c>
      <c r="N11" s="8">
        <f t="shared" si="2"/>
        <v>5</v>
      </c>
      <c r="O11" s="40">
        <f t="shared" si="3"/>
        <v>15</v>
      </c>
      <c r="P11" s="41">
        <f t="shared" si="4"/>
        <v>30</v>
      </c>
      <c r="Q11" s="22">
        <v>4.4400000000000004</v>
      </c>
      <c r="R11" s="1"/>
      <c r="S11" s="1"/>
      <c r="T11" s="1"/>
      <c r="U11" s="1"/>
      <c r="V11" s="1"/>
      <c r="W11" s="1"/>
      <c r="X11" s="2">
        <v>1</v>
      </c>
      <c r="Y11" s="2"/>
      <c r="Z11" s="2"/>
      <c r="AA11" s="2"/>
      <c r="AB11" s="23"/>
      <c r="AC11" s="7">
        <f t="shared" si="5"/>
        <v>4.4400000000000004</v>
      </c>
      <c r="AD11" s="18">
        <f t="shared" si="6"/>
        <v>0.5</v>
      </c>
      <c r="AE11" s="6">
        <f>(Y11*3)+(Z11*5)+(AA11*5)+(AB11*20)</f>
        <v>0</v>
      </c>
      <c r="AF11" s="19">
        <f t="shared" si="7"/>
        <v>4.9400000000000004</v>
      </c>
      <c r="AG11" s="22">
        <v>32.35</v>
      </c>
      <c r="AH11" s="1" t="s">
        <v>66</v>
      </c>
      <c r="AI11" s="1"/>
      <c r="AJ11" s="1"/>
      <c r="AK11" s="2">
        <v>12</v>
      </c>
      <c r="AL11" s="2"/>
      <c r="AM11" s="2">
        <v>1</v>
      </c>
      <c r="AN11" s="2"/>
      <c r="AO11" s="2"/>
      <c r="AP11" s="7">
        <v>32.35</v>
      </c>
      <c r="AQ11" s="18">
        <f t="shared" si="8"/>
        <v>6</v>
      </c>
      <c r="AR11" s="6">
        <f>(AL11*3)+(AM11*5)+(AN11*5)+(AO11*20)</f>
        <v>5</v>
      </c>
      <c r="AS11" s="19">
        <f t="shared" si="9"/>
        <v>43.35</v>
      </c>
      <c r="AT11" s="22">
        <v>7.27</v>
      </c>
      <c r="AU11" s="1"/>
      <c r="AV11" s="1"/>
      <c r="AW11" s="2">
        <v>11</v>
      </c>
      <c r="AX11" s="2"/>
      <c r="AY11" s="2"/>
      <c r="AZ11" s="2"/>
      <c r="BA11" s="2"/>
      <c r="BB11" s="7">
        <f t="shared" si="10"/>
        <v>7.27</v>
      </c>
      <c r="BC11" s="18">
        <f t="shared" si="11"/>
        <v>5.5</v>
      </c>
      <c r="BD11" s="6">
        <f t="shared" si="33"/>
        <v>0</v>
      </c>
      <c r="BE11" s="19">
        <f t="shared" si="12"/>
        <v>12.77</v>
      </c>
      <c r="BF11" s="22">
        <v>72.510000000000005</v>
      </c>
      <c r="BG11" s="1"/>
      <c r="BH11" s="1"/>
      <c r="BI11" s="2">
        <v>6</v>
      </c>
      <c r="BJ11" s="2"/>
      <c r="BK11" s="2"/>
      <c r="BL11" s="2"/>
      <c r="BM11" s="2"/>
      <c r="BN11" s="7">
        <f t="shared" si="13"/>
        <v>72.510000000000005</v>
      </c>
      <c r="BO11" s="18">
        <f t="shared" si="14"/>
        <v>3</v>
      </c>
      <c r="BP11" s="6">
        <f>(BJ11*3)+(BK11*5)+(BL11*5)+(BM11*20)</f>
        <v>0</v>
      </c>
      <c r="BQ11" s="19">
        <f t="shared" si="15"/>
        <v>75.510000000000005</v>
      </c>
      <c r="BR11" s="22"/>
      <c r="BS11" s="1"/>
      <c r="BT11" s="1"/>
      <c r="BU11" s="2"/>
      <c r="BV11" s="2"/>
      <c r="BW11" s="2"/>
      <c r="BX11" s="2"/>
      <c r="BY11" s="2"/>
      <c r="BZ11" s="7">
        <f t="shared" si="17"/>
        <v>0</v>
      </c>
      <c r="CA11" s="18">
        <f t="shared" si="18"/>
        <v>0</v>
      </c>
      <c r="CB11" s="6">
        <f t="shared" si="19"/>
        <v>0</v>
      </c>
      <c r="CC11" s="19">
        <f t="shared" si="20"/>
        <v>0</v>
      </c>
      <c r="CD11" s="22"/>
      <c r="CE11" s="1"/>
      <c r="CF11" s="2"/>
      <c r="CG11" s="2"/>
      <c r="CH11" s="2"/>
      <c r="CI11" s="2"/>
      <c r="CJ11" s="2"/>
      <c r="CK11" s="7">
        <f t="shared" si="21"/>
        <v>0</v>
      </c>
      <c r="CL11" s="18">
        <f t="shared" si="22"/>
        <v>0</v>
      </c>
      <c r="CM11" s="6">
        <f t="shared" si="23"/>
        <v>0</v>
      </c>
      <c r="CN11" s="19">
        <f t="shared" si="24"/>
        <v>0</v>
      </c>
      <c r="CO11" s="22"/>
      <c r="CP11" s="1"/>
      <c r="CQ11" s="2"/>
      <c r="CR11" s="2"/>
      <c r="CS11" s="2"/>
      <c r="CT11" s="2"/>
      <c r="CU11" s="2"/>
      <c r="CV11" s="7">
        <f t="shared" si="25"/>
        <v>0</v>
      </c>
      <c r="CW11" s="18">
        <f t="shared" si="26"/>
        <v>0</v>
      </c>
      <c r="CX11" s="6">
        <f t="shared" si="27"/>
        <v>0</v>
      </c>
      <c r="CY11" s="19">
        <f t="shared" si="28"/>
        <v>0</v>
      </c>
      <c r="CZ11" s="22"/>
      <c r="DA11" s="1"/>
      <c r="DB11" s="2"/>
      <c r="DC11" s="2"/>
      <c r="DD11" s="2"/>
      <c r="DE11" s="2"/>
      <c r="DF11" s="2"/>
      <c r="DG11" s="7">
        <f t="shared" si="29"/>
        <v>0</v>
      </c>
      <c r="DH11" s="18">
        <f t="shared" si="30"/>
        <v>0</v>
      </c>
      <c r="DI11" s="6">
        <f t="shared" si="31"/>
        <v>0</v>
      </c>
      <c r="DJ11" s="19">
        <f t="shared" si="32"/>
        <v>0</v>
      </c>
    </row>
    <row r="12" spans="1:114">
      <c r="A12" s="24">
        <v>15</v>
      </c>
      <c r="B12" s="9" t="s">
        <v>94</v>
      </c>
      <c r="C12" s="52"/>
      <c r="D12" s="52"/>
      <c r="E12" s="52" t="s">
        <v>66</v>
      </c>
      <c r="F12" s="52" t="s">
        <v>25</v>
      </c>
      <c r="G12" s="52"/>
      <c r="H12" s="20" t="str">
        <f>IF(AND(OR($H$2="Y",$I$2="Y"),J12&lt;5,K12&lt;5),IF(AND(J12=J11,K12=K11),H11+1,1),"")</f>
        <v/>
      </c>
      <c r="I12" s="16" t="e">
        <f ca="1">IF(AND($I$2="Y",K12&gt;0,OR(AND(H12=1,#REF!=10),AND(H12=2,H19=20),AND(H12=3,H26=30),AND(H12=4,H35=40),AND(H12=5,H44=50),AND(H12=6,H53=60),AND(H12=7,H62=70),AND(H12=8,H71=80),AND(H12=9,H80=90),AND(H12=10,H89=100))),VLOOKUP(K12-1,SortLookup!$A$13:$B$16,2,FALSE),"")</f>
        <v>#REF!</v>
      </c>
      <c r="J12" s="15">
        <f ca="1">IF(ISNA(VLOOKUP(F12,SortLookup!$A$1:$B$5,2,FALSE))," ",VLOOKUP(F12,SortLookup!$A$1:$B$5,2,FALSE))</f>
        <v>0</v>
      </c>
      <c r="K12" s="21" t="str">
        <f ca="1">IF(ISNA(VLOOKUP(G12,SortLookup!$A$7:$B$11,2,FALSE))," ",VLOOKUP(G12,SortLookup!$A$7:$B$11,2,FALSE))</f>
        <v xml:space="preserve"> </v>
      </c>
      <c r="L12" s="36">
        <f t="shared" si="0"/>
        <v>137.5</v>
      </c>
      <c r="M12" s="37">
        <f t="shared" si="1"/>
        <v>119</v>
      </c>
      <c r="N12" s="8">
        <f t="shared" si="2"/>
        <v>5</v>
      </c>
      <c r="O12" s="40">
        <f t="shared" si="3"/>
        <v>13.5</v>
      </c>
      <c r="P12" s="41">
        <f t="shared" si="4"/>
        <v>27</v>
      </c>
      <c r="Q12" s="22">
        <v>7.75</v>
      </c>
      <c r="R12" s="1"/>
      <c r="S12" s="1"/>
      <c r="T12" s="1"/>
      <c r="U12" s="1"/>
      <c r="V12" s="1"/>
      <c r="W12" s="1"/>
      <c r="X12" s="2">
        <v>3</v>
      </c>
      <c r="Y12" s="2"/>
      <c r="Z12" s="2"/>
      <c r="AA12" s="2"/>
      <c r="AB12" s="23"/>
      <c r="AC12" s="7">
        <f t="shared" si="5"/>
        <v>7.75</v>
      </c>
      <c r="AD12" s="18">
        <f t="shared" si="6"/>
        <v>1.5</v>
      </c>
      <c r="AE12" s="6">
        <f>(Y12*3)+(Z12*5)+(AA12*5)+(AB12*20)</f>
        <v>0</v>
      </c>
      <c r="AF12" s="19">
        <f t="shared" si="7"/>
        <v>9.25</v>
      </c>
      <c r="AG12" s="22">
        <v>26.59</v>
      </c>
      <c r="AH12" s="1" t="s">
        <v>66</v>
      </c>
      <c r="AI12" s="1"/>
      <c r="AJ12" s="1"/>
      <c r="AK12" s="2">
        <v>6</v>
      </c>
      <c r="AL12" s="2"/>
      <c r="AM12" s="2"/>
      <c r="AN12" s="2">
        <v>1</v>
      </c>
      <c r="AO12" s="2"/>
      <c r="AP12" s="7">
        <v>26.59</v>
      </c>
      <c r="AQ12" s="18">
        <f t="shared" si="8"/>
        <v>3</v>
      </c>
      <c r="AR12" s="6">
        <f>(AL12*3)+(AM12*5)+(AN12*5)+(AO12*20)</f>
        <v>5</v>
      </c>
      <c r="AS12" s="19">
        <f t="shared" si="9"/>
        <v>34.590000000000003</v>
      </c>
      <c r="AT12" s="22">
        <v>10.09</v>
      </c>
      <c r="AU12" s="1"/>
      <c r="AV12" s="1"/>
      <c r="AW12" s="2">
        <v>8</v>
      </c>
      <c r="AX12" s="2"/>
      <c r="AY12" s="2"/>
      <c r="AZ12" s="2"/>
      <c r="BA12" s="2"/>
      <c r="BB12" s="7">
        <f t="shared" si="10"/>
        <v>10.09</v>
      </c>
      <c r="BC12" s="18">
        <f t="shared" si="11"/>
        <v>4</v>
      </c>
      <c r="BD12" s="6">
        <f t="shared" si="33"/>
        <v>0</v>
      </c>
      <c r="BE12" s="19">
        <f t="shared" si="12"/>
        <v>14.09</v>
      </c>
      <c r="BF12" s="22">
        <v>74.569999999999993</v>
      </c>
      <c r="BG12" s="1"/>
      <c r="BH12" s="1"/>
      <c r="BI12" s="2">
        <v>10</v>
      </c>
      <c r="BJ12" s="2"/>
      <c r="BK12" s="2" t="s">
        <v>66</v>
      </c>
      <c r="BL12" s="2"/>
      <c r="BM12" s="2"/>
      <c r="BN12" s="7">
        <f t="shared" si="13"/>
        <v>74.569999999999993</v>
      </c>
      <c r="BO12" s="18">
        <f t="shared" si="14"/>
        <v>5</v>
      </c>
      <c r="BP12" s="6"/>
      <c r="BQ12" s="19">
        <f t="shared" si="15"/>
        <v>79.569999999999993</v>
      </c>
      <c r="BR12" s="22"/>
      <c r="BS12" s="1"/>
      <c r="BT12" s="1"/>
      <c r="BU12" s="2"/>
      <c r="BV12" s="2"/>
      <c r="BW12" s="2"/>
      <c r="BX12" s="2"/>
      <c r="BY12" s="2"/>
      <c r="BZ12" s="7">
        <f t="shared" si="17"/>
        <v>0</v>
      </c>
      <c r="CA12" s="18">
        <f t="shared" si="18"/>
        <v>0</v>
      </c>
      <c r="CB12" s="6">
        <f t="shared" si="19"/>
        <v>0</v>
      </c>
      <c r="CC12" s="19">
        <f t="shared" si="20"/>
        <v>0</v>
      </c>
      <c r="CD12" s="22"/>
      <c r="CE12" s="1"/>
      <c r="CF12" s="2"/>
      <c r="CG12" s="2"/>
      <c r="CH12" s="2"/>
      <c r="CI12" s="2"/>
      <c r="CJ12" s="2"/>
      <c r="CK12" s="7">
        <f t="shared" si="21"/>
        <v>0</v>
      </c>
      <c r="CL12" s="18">
        <f t="shared" si="22"/>
        <v>0</v>
      </c>
      <c r="CM12" s="6">
        <f t="shared" si="23"/>
        <v>0</v>
      </c>
      <c r="CN12" s="19">
        <f t="shared" si="24"/>
        <v>0</v>
      </c>
      <c r="CO12" s="22"/>
      <c r="CP12" s="1"/>
      <c r="CQ12" s="2"/>
      <c r="CR12" s="2"/>
      <c r="CS12" s="2"/>
      <c r="CT12" s="2"/>
      <c r="CU12" s="2"/>
      <c r="CV12" s="7">
        <f t="shared" si="25"/>
        <v>0</v>
      </c>
      <c r="CW12" s="18">
        <f t="shared" si="26"/>
        <v>0</v>
      </c>
      <c r="CX12" s="6">
        <f t="shared" si="27"/>
        <v>0</v>
      </c>
      <c r="CY12" s="19">
        <f t="shared" si="28"/>
        <v>0</v>
      </c>
      <c r="CZ12" s="22"/>
      <c r="DA12" s="1"/>
      <c r="DB12" s="2"/>
      <c r="DC12" s="2"/>
      <c r="DD12" s="2"/>
      <c r="DE12" s="2"/>
      <c r="DF12" s="2"/>
      <c r="DG12" s="7">
        <f t="shared" si="29"/>
        <v>0</v>
      </c>
      <c r="DH12" s="18">
        <f t="shared" si="30"/>
        <v>0</v>
      </c>
      <c r="DI12" s="6">
        <f t="shared" si="31"/>
        <v>0</v>
      </c>
      <c r="DJ12" s="19">
        <f t="shared" si="32"/>
        <v>0</v>
      </c>
    </row>
    <row r="13" spans="1:114">
      <c r="A13" s="24">
        <v>11</v>
      </c>
      <c r="B13" s="9" t="s">
        <v>95</v>
      </c>
      <c r="C13" s="52"/>
      <c r="D13" s="52"/>
      <c r="E13" s="52" t="s">
        <v>66</v>
      </c>
      <c r="F13" s="52" t="s">
        <v>25</v>
      </c>
      <c r="G13" s="52"/>
      <c r="H13" s="20" t="str">
        <f>IF(AND(OR($H$2="Y",$I$2="Y"),J13&lt;5,K13&lt;5),IF(AND(J13=J12,K13=K12),H12+1,1),"")</f>
        <v/>
      </c>
      <c r="I13" s="16" t="e">
        <f ca="1">IF(AND($I$2="Y",K13&gt;0,OR(AND(H13=1,H22=10),AND(H13=2,#REF!=20),AND(H13=3,H27=30),AND(H13=4,H36=40),AND(H13=5,H45=50),AND(H13=6,H54=60),AND(H13=7,H63=70),AND(H13=8,H72=80),AND(H13=9,H81=90),AND(H13=10,H90=100))),VLOOKUP(K13-1,SortLookup!$A$13:$B$16,2,FALSE),"")</f>
        <v>#REF!</v>
      </c>
      <c r="J13" s="15">
        <f ca="1">IF(ISNA(VLOOKUP(F13,SortLookup!$A$1:$B$5,2,FALSE))," ",VLOOKUP(F13,SortLookup!$A$1:$B$5,2,FALSE))</f>
        <v>0</v>
      </c>
      <c r="K13" s="21" t="str">
        <f ca="1">IF(ISNA(VLOOKUP(G13,SortLookup!$A$7:$B$11,2,FALSE))," ",VLOOKUP(G13,SortLookup!$A$7:$B$11,2,FALSE))</f>
        <v xml:space="preserve"> </v>
      </c>
      <c r="L13" s="36">
        <f t="shared" si="0"/>
        <v>140.4</v>
      </c>
      <c r="M13" s="37">
        <f t="shared" si="1"/>
        <v>110.4</v>
      </c>
      <c r="N13" s="8">
        <f t="shared" si="2"/>
        <v>10</v>
      </c>
      <c r="O13" s="40">
        <f t="shared" si="3"/>
        <v>20</v>
      </c>
      <c r="P13" s="41">
        <f t="shared" si="4"/>
        <v>40</v>
      </c>
      <c r="Q13" s="22">
        <v>4.87</v>
      </c>
      <c r="R13" s="1"/>
      <c r="S13" s="1"/>
      <c r="T13" s="1"/>
      <c r="U13" s="1"/>
      <c r="V13" s="1"/>
      <c r="W13" s="1"/>
      <c r="X13" s="2">
        <v>7</v>
      </c>
      <c r="Y13" s="2"/>
      <c r="Z13" s="2"/>
      <c r="AA13" s="2" t="s">
        <v>66</v>
      </c>
      <c r="AB13" s="23"/>
      <c r="AC13" s="7">
        <v>4.88</v>
      </c>
      <c r="AD13" s="18">
        <f t="shared" si="6"/>
        <v>3.5</v>
      </c>
      <c r="AE13" s="6">
        <v>0</v>
      </c>
      <c r="AF13" s="19">
        <f t="shared" si="7"/>
        <v>8.3800000000000008</v>
      </c>
      <c r="AG13" s="22">
        <v>34.11</v>
      </c>
      <c r="AH13" s="1" t="s">
        <v>66</v>
      </c>
      <c r="AI13" s="1"/>
      <c r="AJ13" s="1"/>
      <c r="AK13" s="2">
        <v>14</v>
      </c>
      <c r="AL13" s="2"/>
      <c r="AM13" s="2">
        <v>1</v>
      </c>
      <c r="AN13" s="2"/>
      <c r="AO13" s="2"/>
      <c r="AP13" s="7">
        <v>34.11</v>
      </c>
      <c r="AQ13" s="18">
        <f t="shared" si="8"/>
        <v>7</v>
      </c>
      <c r="AR13" s="6">
        <f>(AL13*3)+(AM13*5)+(AN13*5)+(AO13*20)</f>
        <v>5</v>
      </c>
      <c r="AS13" s="19">
        <f t="shared" si="9"/>
        <v>46.11</v>
      </c>
      <c r="AT13" s="22">
        <v>10.42</v>
      </c>
      <c r="AU13" s="1"/>
      <c r="AV13" s="1"/>
      <c r="AW13" s="2">
        <v>6</v>
      </c>
      <c r="AX13" s="2"/>
      <c r="AY13" s="2"/>
      <c r="AZ13" s="2"/>
      <c r="BA13" s="2"/>
      <c r="BB13" s="7">
        <f t="shared" si="10"/>
        <v>10.42</v>
      </c>
      <c r="BC13" s="18">
        <f t="shared" si="11"/>
        <v>3</v>
      </c>
      <c r="BD13" s="6">
        <f t="shared" si="33"/>
        <v>0</v>
      </c>
      <c r="BE13" s="19">
        <f t="shared" si="12"/>
        <v>13.42</v>
      </c>
      <c r="BF13" s="64">
        <v>60.99</v>
      </c>
      <c r="BG13" s="1"/>
      <c r="BH13" s="1"/>
      <c r="BI13" s="2">
        <v>13</v>
      </c>
      <c r="BJ13" s="2"/>
      <c r="BK13" s="2">
        <v>1</v>
      </c>
      <c r="BL13" s="2"/>
      <c r="BM13" s="2"/>
      <c r="BN13" s="7">
        <f t="shared" si="13"/>
        <v>60.99</v>
      </c>
      <c r="BO13" s="18">
        <f t="shared" si="14"/>
        <v>6.5</v>
      </c>
      <c r="BP13" s="6">
        <f>(BJ13*3)+(BK13*5)+(BL13*5)+(BM13*20)</f>
        <v>5</v>
      </c>
      <c r="BQ13" s="19">
        <f t="shared" si="15"/>
        <v>72.489999999999995</v>
      </c>
      <c r="BR13" s="22"/>
      <c r="BS13" s="1"/>
      <c r="BT13" s="1"/>
      <c r="BU13" s="2"/>
      <c r="BV13" s="2"/>
      <c r="BW13" s="2"/>
      <c r="BX13" s="2"/>
      <c r="BY13" s="2"/>
      <c r="BZ13" s="7">
        <f t="shared" si="17"/>
        <v>0</v>
      </c>
      <c r="CA13" s="18">
        <f t="shared" si="18"/>
        <v>0</v>
      </c>
      <c r="CB13" s="6">
        <f t="shared" si="19"/>
        <v>0</v>
      </c>
      <c r="CC13" s="19">
        <f t="shared" si="20"/>
        <v>0</v>
      </c>
      <c r="CD13" s="22"/>
      <c r="CE13" s="1"/>
      <c r="CF13" s="2"/>
      <c r="CG13" s="2"/>
      <c r="CH13" s="2"/>
      <c r="CI13" s="2"/>
      <c r="CJ13" s="2"/>
      <c r="CK13" s="7">
        <f t="shared" si="21"/>
        <v>0</v>
      </c>
      <c r="CL13" s="18">
        <f t="shared" si="22"/>
        <v>0</v>
      </c>
      <c r="CM13" s="6">
        <f t="shared" si="23"/>
        <v>0</v>
      </c>
      <c r="CN13" s="19">
        <f t="shared" si="24"/>
        <v>0</v>
      </c>
      <c r="CO13" s="22"/>
      <c r="CP13" s="1"/>
      <c r="CQ13" s="2"/>
      <c r="CR13" s="2"/>
      <c r="CS13" s="2"/>
      <c r="CT13" s="2"/>
      <c r="CU13" s="2"/>
      <c r="CV13" s="7">
        <f t="shared" si="25"/>
        <v>0</v>
      </c>
      <c r="CW13" s="18">
        <f t="shared" si="26"/>
        <v>0</v>
      </c>
      <c r="CX13" s="6">
        <f t="shared" si="27"/>
        <v>0</v>
      </c>
      <c r="CY13" s="19">
        <f t="shared" si="28"/>
        <v>0</v>
      </c>
      <c r="CZ13" s="22"/>
      <c r="DA13" s="1"/>
      <c r="DB13" s="2"/>
      <c r="DC13" s="2"/>
      <c r="DD13" s="2"/>
      <c r="DE13" s="2"/>
      <c r="DF13" s="2"/>
      <c r="DG13" s="7">
        <f t="shared" si="29"/>
        <v>0</v>
      </c>
      <c r="DH13" s="18">
        <f t="shared" si="30"/>
        <v>0</v>
      </c>
      <c r="DI13" s="6">
        <f t="shared" si="31"/>
        <v>0</v>
      </c>
      <c r="DJ13" s="19">
        <f t="shared" si="32"/>
        <v>0</v>
      </c>
    </row>
    <row r="14" spans="1:114">
      <c r="A14" s="24">
        <v>4</v>
      </c>
      <c r="B14" s="9" t="s">
        <v>96</v>
      </c>
      <c r="C14" s="52"/>
      <c r="D14" s="52"/>
      <c r="E14" s="52" t="s">
        <v>66</v>
      </c>
      <c r="F14" s="52" t="s">
        <v>25</v>
      </c>
      <c r="G14" s="52"/>
      <c r="H14" s="20" t="str">
        <f>IF(AND(OR($H$2="Y",$I$2="Y"),J14&lt;5,K14&lt;5),IF(AND(J14=J13,K14=K13),H13+1,1),"")</f>
        <v/>
      </c>
      <c r="I14" s="16" t="e">
        <f ca="1">IF(AND($I$2="Y",K14&gt;0,OR(AND(H14=1,H23=10),AND(H14=2,#REF!=20),AND(H14=3,#REF!=30),AND(H14=4,H37=40),AND(H14=5,H46=50),AND(H14=6,H55=60),AND(H14=7,H64=70),AND(H14=8,H73=80),AND(H14=9,H82=90),AND(H14=10,H91=100))),VLOOKUP(K14-1,SortLookup!$A$13:$B$16,2,FALSE),"")</f>
        <v>#REF!</v>
      </c>
      <c r="J14" s="15">
        <f ca="1">IF(ISNA(VLOOKUP(F14,SortLookup!$A$1:$B$5,2,FALSE))," ",VLOOKUP(F14,SortLookup!$A$1:$B$5,2,FALSE))</f>
        <v>0</v>
      </c>
      <c r="K14" s="21" t="str">
        <f ca="1">IF(ISNA(VLOOKUP(G14,SortLookup!$A$7:$B$11,2,FALSE))," ",VLOOKUP(G14,SortLookup!$A$7:$B$11,2,FALSE))</f>
        <v xml:space="preserve"> </v>
      </c>
      <c r="L14" s="36">
        <f t="shared" si="0"/>
        <v>141.24</v>
      </c>
      <c r="M14" s="37">
        <f t="shared" si="1"/>
        <v>120.24</v>
      </c>
      <c r="N14" s="8">
        <f t="shared" si="2"/>
        <v>5</v>
      </c>
      <c r="O14" s="40">
        <f t="shared" si="3"/>
        <v>16</v>
      </c>
      <c r="P14" s="41">
        <f t="shared" si="4"/>
        <v>32</v>
      </c>
      <c r="Q14" s="22">
        <v>6.16</v>
      </c>
      <c r="R14" s="1"/>
      <c r="S14" s="1"/>
      <c r="T14" s="1"/>
      <c r="U14" s="1"/>
      <c r="V14" s="1"/>
      <c r="W14" s="1"/>
      <c r="X14" s="2">
        <v>2</v>
      </c>
      <c r="Y14" s="2"/>
      <c r="Z14" s="2"/>
      <c r="AA14" s="2"/>
      <c r="AB14" s="23"/>
      <c r="AC14" s="7">
        <f t="shared" ref="AC14:AC20" si="34">Q14+R14+S14+T14+U14+V14+W14</f>
        <v>6.16</v>
      </c>
      <c r="AD14" s="18">
        <f t="shared" si="6"/>
        <v>1</v>
      </c>
      <c r="AE14" s="6">
        <f>(Y14*3)+(Z14*5)+(AA14*5)+(AB14*20)</f>
        <v>0</v>
      </c>
      <c r="AF14" s="19">
        <f t="shared" si="7"/>
        <v>7.16</v>
      </c>
      <c r="AG14" s="22">
        <v>28.63</v>
      </c>
      <c r="AH14" s="1" t="s">
        <v>66</v>
      </c>
      <c r="AI14" s="1"/>
      <c r="AJ14" s="1"/>
      <c r="AK14" s="2">
        <v>5</v>
      </c>
      <c r="AL14" s="2"/>
      <c r="AM14" s="2" t="s">
        <v>66</v>
      </c>
      <c r="AN14" s="2"/>
      <c r="AO14" s="2"/>
      <c r="AP14" s="7">
        <v>28.63</v>
      </c>
      <c r="AQ14" s="18">
        <f t="shared" si="8"/>
        <v>2.5</v>
      </c>
      <c r="AR14" s="6">
        <v>0</v>
      </c>
      <c r="AS14" s="19">
        <f t="shared" si="9"/>
        <v>31.13</v>
      </c>
      <c r="AT14" s="22">
        <v>10.1</v>
      </c>
      <c r="AU14" s="1"/>
      <c r="AV14" s="1"/>
      <c r="AW14" s="2">
        <v>5</v>
      </c>
      <c r="AX14" s="2" t="s">
        <v>66</v>
      </c>
      <c r="AY14" s="2"/>
      <c r="AZ14" s="2"/>
      <c r="BA14" s="2"/>
      <c r="BB14" s="7">
        <f t="shared" si="10"/>
        <v>10.1</v>
      </c>
      <c r="BC14" s="18">
        <f t="shared" si="11"/>
        <v>2.5</v>
      </c>
      <c r="BD14" s="6">
        <v>0</v>
      </c>
      <c r="BE14" s="19">
        <f t="shared" si="12"/>
        <v>12.6</v>
      </c>
      <c r="BF14" s="22">
        <v>75.349999999999994</v>
      </c>
      <c r="BG14" s="1"/>
      <c r="BH14" s="1"/>
      <c r="BI14" s="2">
        <v>20</v>
      </c>
      <c r="BJ14" s="2"/>
      <c r="BK14" s="2">
        <v>1</v>
      </c>
      <c r="BL14" s="2"/>
      <c r="BM14" s="2"/>
      <c r="BN14" s="7">
        <f t="shared" si="13"/>
        <v>75.349999999999994</v>
      </c>
      <c r="BO14" s="18">
        <f t="shared" si="14"/>
        <v>10</v>
      </c>
      <c r="BP14" s="6">
        <f>(BJ14*3)+(BK14*5)+(BL14*5)+(BM14*20)</f>
        <v>5</v>
      </c>
      <c r="BQ14" s="19">
        <f t="shared" si="15"/>
        <v>90.35</v>
      </c>
      <c r="BR14" s="22"/>
      <c r="BS14" s="1"/>
      <c r="BT14" s="1"/>
      <c r="BU14" s="2"/>
      <c r="BV14" s="2"/>
      <c r="BW14" s="2"/>
      <c r="BX14" s="2"/>
      <c r="BY14" s="2"/>
      <c r="BZ14" s="7">
        <f t="shared" si="17"/>
        <v>0</v>
      </c>
      <c r="CA14" s="18">
        <f t="shared" si="18"/>
        <v>0</v>
      </c>
      <c r="CB14" s="6">
        <f t="shared" si="19"/>
        <v>0</v>
      </c>
      <c r="CC14" s="19">
        <f t="shared" si="20"/>
        <v>0</v>
      </c>
      <c r="CD14" s="22"/>
      <c r="CE14" s="1"/>
      <c r="CF14" s="2"/>
      <c r="CG14" s="2"/>
      <c r="CH14" s="2"/>
      <c r="CI14" s="2"/>
      <c r="CJ14" s="2"/>
      <c r="CK14" s="7">
        <f t="shared" si="21"/>
        <v>0</v>
      </c>
      <c r="CL14" s="18">
        <f t="shared" si="22"/>
        <v>0</v>
      </c>
      <c r="CM14" s="6">
        <f t="shared" si="23"/>
        <v>0</v>
      </c>
      <c r="CN14" s="19">
        <f t="shared" si="24"/>
        <v>0</v>
      </c>
      <c r="CO14" s="22"/>
      <c r="CP14" s="1"/>
      <c r="CQ14" s="2"/>
      <c r="CR14" s="2"/>
      <c r="CS14" s="2"/>
      <c r="CT14" s="2"/>
      <c r="CU14" s="2"/>
      <c r="CV14" s="7">
        <f t="shared" si="25"/>
        <v>0</v>
      </c>
      <c r="CW14" s="18">
        <f t="shared" si="26"/>
        <v>0</v>
      </c>
      <c r="CX14" s="6">
        <f t="shared" si="27"/>
        <v>0</v>
      </c>
      <c r="CY14" s="19">
        <f t="shared" si="28"/>
        <v>0</v>
      </c>
      <c r="CZ14" s="22"/>
      <c r="DA14" s="1"/>
      <c r="DB14" s="2"/>
      <c r="DC14" s="2"/>
      <c r="DD14" s="2"/>
      <c r="DE14" s="2"/>
      <c r="DF14" s="2"/>
      <c r="DG14" s="7">
        <f t="shared" si="29"/>
        <v>0</v>
      </c>
      <c r="DH14" s="18">
        <f t="shared" si="30"/>
        <v>0</v>
      </c>
      <c r="DI14" s="6">
        <f t="shared" si="31"/>
        <v>0</v>
      </c>
      <c r="DJ14" s="19">
        <f t="shared" si="32"/>
        <v>0</v>
      </c>
    </row>
    <row r="15" spans="1:114">
      <c r="A15" s="24">
        <v>16</v>
      </c>
      <c r="B15" s="9" t="s">
        <v>97</v>
      </c>
      <c r="C15" s="52"/>
      <c r="D15" s="52"/>
      <c r="E15" s="52" t="s">
        <v>66</v>
      </c>
      <c r="F15" s="52" t="s">
        <v>25</v>
      </c>
      <c r="G15" s="52"/>
      <c r="H15" s="20" t="str">
        <f>IF(AND(OR($H$2="Y",$I$2="Y"),J15&lt;5,K15&lt;5),IF(AND(J15=J14,K15=K14),H14+1,1),"")</f>
        <v/>
      </c>
      <c r="I15" s="16" t="e">
        <f ca="1">IF(AND($I$2="Y",K15&gt;0,OR(AND(H15=1,#REF!=10),AND(H15=2,H22=20),AND(H15=3,H29=30),AND(H15=4,H38=40),AND(H15=5,H47=50),AND(H15=6,H56=60),AND(H15=7,H65=70),AND(H15=8,H74=80),AND(H15=9,H83=90),AND(H15=10,H92=100))),VLOOKUP(K15-1,SortLookup!$A$13:$B$16,2,FALSE),"")</f>
        <v>#REF!</v>
      </c>
      <c r="J15" s="15">
        <f ca="1">IF(ISNA(VLOOKUP(F15,SortLookup!$A$1:$B$5,2,FALSE))," ",VLOOKUP(F15,SortLookup!$A$1:$B$5,2,FALSE))</f>
        <v>0</v>
      </c>
      <c r="K15" s="21" t="str">
        <f ca="1">IF(ISNA(VLOOKUP(G15,SortLookup!$A$7:$B$11,2,FALSE))," ",VLOOKUP(G15,SortLookup!$A$7:$B$11,2,FALSE))</f>
        <v xml:space="preserve"> </v>
      </c>
      <c r="L15" s="36">
        <f t="shared" si="0"/>
        <v>149.05000000000001</v>
      </c>
      <c r="M15" s="37">
        <f t="shared" si="1"/>
        <v>119.05</v>
      </c>
      <c r="N15" s="8">
        <f t="shared" si="2"/>
        <v>10</v>
      </c>
      <c r="O15" s="40">
        <f t="shared" si="3"/>
        <v>20</v>
      </c>
      <c r="P15" s="41">
        <f t="shared" si="4"/>
        <v>40</v>
      </c>
      <c r="Q15" s="22">
        <v>6.26</v>
      </c>
      <c r="R15" s="1"/>
      <c r="S15" s="1"/>
      <c r="T15" s="1"/>
      <c r="U15" s="1"/>
      <c r="V15" s="1"/>
      <c r="W15" s="1"/>
      <c r="X15" s="2">
        <v>8</v>
      </c>
      <c r="Y15" s="2"/>
      <c r="Z15" s="2"/>
      <c r="AA15" s="2"/>
      <c r="AB15" s="23"/>
      <c r="AC15" s="7">
        <f t="shared" si="34"/>
        <v>6.26</v>
      </c>
      <c r="AD15" s="18">
        <f t="shared" si="6"/>
        <v>4</v>
      </c>
      <c r="AE15" s="6">
        <f>(Y15*3)+(Z15*5)+(AA15*5)+(AB15*20)</f>
        <v>0</v>
      </c>
      <c r="AF15" s="19">
        <f t="shared" si="7"/>
        <v>10.26</v>
      </c>
      <c r="AG15" s="22">
        <v>34.130000000000003</v>
      </c>
      <c r="AH15" s="1" t="s">
        <v>66</v>
      </c>
      <c r="AI15" s="1"/>
      <c r="AJ15" s="1"/>
      <c r="AK15" s="2">
        <v>13</v>
      </c>
      <c r="AL15" s="2"/>
      <c r="AM15" s="2"/>
      <c r="AN15" s="2">
        <v>1</v>
      </c>
      <c r="AO15" s="2"/>
      <c r="AP15" s="7">
        <v>34.130000000000003</v>
      </c>
      <c r="AQ15" s="18">
        <f t="shared" si="8"/>
        <v>6.5</v>
      </c>
      <c r="AR15" s="6">
        <f>(AL15*3)+(AM15*5)+(AN15*5)+(AO15*20)</f>
        <v>5</v>
      </c>
      <c r="AS15" s="19">
        <f t="shared" si="9"/>
        <v>45.63</v>
      </c>
      <c r="AT15" s="22">
        <v>12.29</v>
      </c>
      <c r="AU15" s="1"/>
      <c r="AV15" s="1"/>
      <c r="AW15" s="2">
        <v>4</v>
      </c>
      <c r="AX15" s="2"/>
      <c r="AY15" s="2"/>
      <c r="AZ15" s="2"/>
      <c r="BA15" s="2"/>
      <c r="BB15" s="7">
        <f t="shared" si="10"/>
        <v>12.29</v>
      </c>
      <c r="BC15" s="18">
        <f t="shared" si="11"/>
        <v>2</v>
      </c>
      <c r="BD15" s="6">
        <f>(AX15*3)+(AY15*5)+(AZ15*5)+(BA15*20)</f>
        <v>0</v>
      </c>
      <c r="BE15" s="19">
        <f t="shared" si="12"/>
        <v>14.29</v>
      </c>
      <c r="BF15" s="22">
        <v>66.37</v>
      </c>
      <c r="BG15" s="1"/>
      <c r="BH15" s="1"/>
      <c r="BI15" s="2">
        <v>15</v>
      </c>
      <c r="BJ15" s="2"/>
      <c r="BK15" s="2" t="s">
        <v>66</v>
      </c>
      <c r="BL15" s="2">
        <v>1</v>
      </c>
      <c r="BM15" s="2"/>
      <c r="BN15" s="7">
        <f t="shared" si="13"/>
        <v>66.37</v>
      </c>
      <c r="BO15" s="18">
        <f t="shared" si="14"/>
        <v>7.5</v>
      </c>
      <c r="BP15" s="6">
        <v>5</v>
      </c>
      <c r="BQ15" s="19">
        <f t="shared" si="15"/>
        <v>78.87</v>
      </c>
      <c r="BR15" s="22"/>
      <c r="BS15" s="1"/>
      <c r="BT15" s="1"/>
      <c r="BU15" s="2"/>
      <c r="BV15" s="2"/>
      <c r="BW15" s="2"/>
      <c r="BX15" s="2"/>
      <c r="BY15" s="2"/>
      <c r="BZ15" s="7">
        <f t="shared" si="17"/>
        <v>0</v>
      </c>
      <c r="CA15" s="18">
        <f t="shared" si="18"/>
        <v>0</v>
      </c>
      <c r="CB15" s="6">
        <f t="shared" si="19"/>
        <v>0</v>
      </c>
      <c r="CC15" s="19">
        <f t="shared" si="20"/>
        <v>0</v>
      </c>
      <c r="CD15" s="22"/>
      <c r="CE15" s="1"/>
      <c r="CF15" s="2"/>
      <c r="CG15" s="2"/>
      <c r="CH15" s="2"/>
      <c r="CI15" s="2"/>
      <c r="CJ15" s="2"/>
      <c r="CK15" s="7">
        <f t="shared" si="21"/>
        <v>0</v>
      </c>
      <c r="CL15" s="18">
        <f t="shared" si="22"/>
        <v>0</v>
      </c>
      <c r="CM15" s="6">
        <f t="shared" si="23"/>
        <v>0</v>
      </c>
      <c r="CN15" s="19">
        <f t="shared" si="24"/>
        <v>0</v>
      </c>
      <c r="CO15" s="22"/>
      <c r="CP15" s="1"/>
      <c r="CQ15" s="2"/>
      <c r="CR15" s="2"/>
      <c r="CS15" s="2"/>
      <c r="CT15" s="2"/>
      <c r="CU15" s="2"/>
      <c r="CV15" s="7">
        <f t="shared" si="25"/>
        <v>0</v>
      </c>
      <c r="CW15" s="18">
        <f t="shared" si="26"/>
        <v>0</v>
      </c>
      <c r="CX15" s="6">
        <f t="shared" si="27"/>
        <v>0</v>
      </c>
      <c r="CY15" s="19">
        <f t="shared" si="28"/>
        <v>0</v>
      </c>
      <c r="CZ15" s="22"/>
      <c r="DA15" s="1"/>
      <c r="DB15" s="2"/>
      <c r="DC15" s="2"/>
      <c r="DD15" s="2"/>
      <c r="DE15" s="2"/>
      <c r="DF15" s="2"/>
      <c r="DG15" s="7">
        <f t="shared" si="29"/>
        <v>0</v>
      </c>
      <c r="DH15" s="18">
        <f t="shared" si="30"/>
        <v>0</v>
      </c>
      <c r="DI15" s="6">
        <f t="shared" si="31"/>
        <v>0</v>
      </c>
      <c r="DJ15" s="19">
        <f t="shared" si="32"/>
        <v>0</v>
      </c>
    </row>
    <row r="16" spans="1:114">
      <c r="A16" s="67">
        <v>23</v>
      </c>
      <c r="B16" s="54" t="s">
        <v>98</v>
      </c>
      <c r="F16" s="55" t="s">
        <v>28</v>
      </c>
      <c r="H16" s="69"/>
      <c r="I16" s="70"/>
      <c r="J16" s="72"/>
      <c r="K16" s="73"/>
      <c r="L16" s="36">
        <f t="shared" si="0"/>
        <v>159.41</v>
      </c>
      <c r="M16" s="37">
        <f t="shared" si="1"/>
        <v>103.91</v>
      </c>
      <c r="N16" s="8">
        <f t="shared" si="2"/>
        <v>28</v>
      </c>
      <c r="O16" s="62">
        <f t="shared" si="3"/>
        <v>27.5</v>
      </c>
      <c r="P16" s="61">
        <f t="shared" si="4"/>
        <v>55</v>
      </c>
      <c r="Q16" s="56">
        <v>4.2699999999999996</v>
      </c>
      <c r="X16" s="58">
        <v>10</v>
      </c>
      <c r="AB16" s="3"/>
      <c r="AC16" s="57">
        <f t="shared" si="34"/>
        <v>4.2699999999999996</v>
      </c>
      <c r="AD16" s="59">
        <f t="shared" si="6"/>
        <v>5</v>
      </c>
      <c r="AF16" s="19">
        <f t="shared" si="7"/>
        <v>9.27</v>
      </c>
      <c r="AG16" s="56">
        <v>23.85</v>
      </c>
      <c r="AK16" s="58">
        <v>9</v>
      </c>
      <c r="AP16" s="57">
        <v>23.85</v>
      </c>
      <c r="AQ16" s="59">
        <f t="shared" si="8"/>
        <v>4.5</v>
      </c>
      <c r="AS16" s="19">
        <f t="shared" si="9"/>
        <v>28.35</v>
      </c>
      <c r="AT16" s="56">
        <v>8.2200000000000006</v>
      </c>
      <c r="AW16" s="58">
        <v>7</v>
      </c>
      <c r="AZ16">
        <v>1</v>
      </c>
      <c r="BB16" s="57">
        <f t="shared" si="10"/>
        <v>8.2200000000000006</v>
      </c>
      <c r="BC16" s="59">
        <f t="shared" si="11"/>
        <v>3.5</v>
      </c>
      <c r="BD16">
        <v>5</v>
      </c>
      <c r="BE16" s="19">
        <f t="shared" si="12"/>
        <v>16.72</v>
      </c>
      <c r="BF16" s="56">
        <v>67.569999999999993</v>
      </c>
      <c r="BI16" s="58">
        <v>29</v>
      </c>
      <c r="BJ16">
        <v>1</v>
      </c>
      <c r="BM16">
        <v>1</v>
      </c>
      <c r="BN16" s="57">
        <f t="shared" si="13"/>
        <v>67.569999999999993</v>
      </c>
      <c r="BO16" s="59">
        <f t="shared" si="14"/>
        <v>14.5</v>
      </c>
      <c r="BP16" s="6">
        <f>(BJ16*3)+(BK16*5)+(BL16*5)+(BM16*20)</f>
        <v>23</v>
      </c>
      <c r="BQ16" s="65">
        <f t="shared" si="15"/>
        <v>105.07</v>
      </c>
      <c r="BR16" s="75"/>
      <c r="BZ16" s="77"/>
      <c r="CC16" s="79"/>
      <c r="CD16" s="75"/>
      <c r="CK16" s="77"/>
      <c r="CN16" s="79"/>
      <c r="CO16" s="75"/>
      <c r="CV16" s="77"/>
      <c r="CY16" s="79"/>
      <c r="CZ16" s="75"/>
      <c r="DG16" s="77"/>
      <c r="DJ16" s="79"/>
    </row>
    <row r="17" spans="1:114">
      <c r="A17" s="24">
        <v>18</v>
      </c>
      <c r="B17" s="9" t="s">
        <v>99</v>
      </c>
      <c r="C17" s="52"/>
      <c r="D17" s="52"/>
      <c r="E17" s="52" t="s">
        <v>66</v>
      </c>
      <c r="F17" s="52" t="s">
        <v>26</v>
      </c>
      <c r="G17" s="52"/>
      <c r="H17" s="20" t="str">
        <f>IF(AND(OR($H$2="Y",$I$2="Y"),J17&lt;5,K17&lt;5),IF(AND(J17=J16,K17=K16),H16+1,1),"")</f>
        <v/>
      </c>
      <c r="I17" s="16" t="e">
        <f ca="1">IF(AND($I$2="Y",K17&gt;0,OR(AND(H17=1,#REF!=10),AND(H17=2,#REF!=20),AND(H17=3,H31=30),AND(H17=4,H40=40),AND(H17=5,H49=50),AND(H17=6,H58=60),AND(H17=7,H67=70),AND(H17=8,H76=80),AND(H17=9,H85=90),AND(H17=10,H94=100))),VLOOKUP(K17-1,SortLookup!$A$13:$B$16,2,FALSE),"")</f>
        <v>#REF!</v>
      </c>
      <c r="J17" s="15">
        <f ca="1">IF(ISNA(VLOOKUP(F17,SortLookup!$A$1:$B$5,2,FALSE))," ",VLOOKUP(F17,SortLookup!$A$1:$B$5,2,FALSE))</f>
        <v>1</v>
      </c>
      <c r="K17" s="21" t="str">
        <f ca="1">IF(ISNA(VLOOKUP(G17,SortLookup!$A$7:$B$11,2,FALSE))," ",VLOOKUP(G17,SortLookup!$A$7:$B$11,2,FALSE))</f>
        <v xml:space="preserve"> </v>
      </c>
      <c r="L17" s="36">
        <f t="shared" si="0"/>
        <v>162.55000000000001</v>
      </c>
      <c r="M17" s="37">
        <f t="shared" si="1"/>
        <v>133.05000000000001</v>
      </c>
      <c r="N17" s="8">
        <f t="shared" si="2"/>
        <v>10</v>
      </c>
      <c r="O17" s="40">
        <f t="shared" si="3"/>
        <v>19.5</v>
      </c>
      <c r="P17" s="41">
        <f t="shared" si="4"/>
        <v>39</v>
      </c>
      <c r="Q17" s="22">
        <v>5.97</v>
      </c>
      <c r="R17" s="1"/>
      <c r="S17" s="1"/>
      <c r="T17" s="1"/>
      <c r="U17" s="1"/>
      <c r="V17" s="1"/>
      <c r="W17" s="1"/>
      <c r="X17" s="2">
        <v>6</v>
      </c>
      <c r="Y17" s="2"/>
      <c r="Z17" s="2"/>
      <c r="AA17" s="2"/>
      <c r="AB17" s="23"/>
      <c r="AC17" s="7">
        <f t="shared" si="34"/>
        <v>5.97</v>
      </c>
      <c r="AD17" s="18">
        <f t="shared" si="6"/>
        <v>3</v>
      </c>
      <c r="AE17" s="6">
        <f>(Y17*3)+(Z17*5)+(AA17*5)+(AB17*20)</f>
        <v>0</v>
      </c>
      <c r="AF17" s="19">
        <f t="shared" si="7"/>
        <v>8.9700000000000006</v>
      </c>
      <c r="AG17" s="22">
        <v>44.43</v>
      </c>
      <c r="AH17" s="1" t="s">
        <v>66</v>
      </c>
      <c r="AI17" s="1"/>
      <c r="AJ17" s="1"/>
      <c r="AK17" s="2">
        <v>6</v>
      </c>
      <c r="AL17" s="2"/>
      <c r="AM17" s="2"/>
      <c r="AN17" s="2">
        <v>1</v>
      </c>
      <c r="AO17" s="2"/>
      <c r="AP17" s="7">
        <v>44.43</v>
      </c>
      <c r="AQ17" s="18">
        <f t="shared" si="8"/>
        <v>3</v>
      </c>
      <c r="AR17" s="6">
        <f>(AL17*3)+(AM17*5)+(AN17*5)+(AO17*20)</f>
        <v>5</v>
      </c>
      <c r="AS17" s="19">
        <f t="shared" si="9"/>
        <v>52.43</v>
      </c>
      <c r="AT17" s="22">
        <v>8.9</v>
      </c>
      <c r="AU17" s="1"/>
      <c r="AV17" s="1"/>
      <c r="AW17" s="2">
        <v>11</v>
      </c>
      <c r="AX17" s="2" t="s">
        <v>66</v>
      </c>
      <c r="AY17" s="2">
        <v>1</v>
      </c>
      <c r="AZ17" s="2"/>
      <c r="BA17" s="2" t="s">
        <v>66</v>
      </c>
      <c r="BB17" s="7">
        <f t="shared" si="10"/>
        <v>8.9</v>
      </c>
      <c r="BC17" s="18">
        <f t="shared" si="11"/>
        <v>5.5</v>
      </c>
      <c r="BD17" s="6">
        <v>5</v>
      </c>
      <c r="BE17" s="19">
        <f t="shared" si="12"/>
        <v>19.399999999999999</v>
      </c>
      <c r="BF17" s="22">
        <v>73.75</v>
      </c>
      <c r="BG17" s="1"/>
      <c r="BH17" s="1"/>
      <c r="BI17" s="2">
        <v>16</v>
      </c>
      <c r="BJ17" s="2"/>
      <c r="BK17" s="2"/>
      <c r="BL17" s="2"/>
      <c r="BM17" s="2"/>
      <c r="BN17" s="7">
        <f t="shared" si="13"/>
        <v>73.75</v>
      </c>
      <c r="BO17" s="18">
        <f t="shared" si="14"/>
        <v>8</v>
      </c>
      <c r="BP17" s="6">
        <f>(BJ17*3)+(BK17*5)+(BL17*5)+(BM17*20)</f>
        <v>0</v>
      </c>
      <c r="BQ17" s="19">
        <f t="shared" si="15"/>
        <v>81.75</v>
      </c>
      <c r="BR17" s="22"/>
      <c r="BS17" s="1"/>
      <c r="BT17" s="1"/>
      <c r="BU17" s="2"/>
      <c r="BV17" s="2"/>
      <c r="BW17" s="2"/>
      <c r="BX17" s="2"/>
      <c r="BY17" s="2"/>
      <c r="BZ17" s="7">
        <f>BR17+BS17+BT17</f>
        <v>0</v>
      </c>
      <c r="CA17" s="18">
        <f>BU17/2</f>
        <v>0</v>
      </c>
      <c r="CB17" s="6">
        <f>(BV17*3)+(BW17*5)+(BX17*5)+(BY17*20)</f>
        <v>0</v>
      </c>
      <c r="CC17" s="19">
        <f>BZ17+CA17+CB17</f>
        <v>0</v>
      </c>
      <c r="CD17" s="22"/>
      <c r="CE17" s="1"/>
      <c r="CF17" s="2"/>
      <c r="CG17" s="2"/>
      <c r="CH17" s="2"/>
      <c r="CI17" s="2"/>
      <c r="CJ17" s="2"/>
      <c r="CK17" s="7">
        <f>CD17+CE17</f>
        <v>0</v>
      </c>
      <c r="CL17" s="18">
        <f>CF17/2</f>
        <v>0</v>
      </c>
      <c r="CM17" s="6">
        <f>(CG17*3)+(CH17*5)+(CI17*5)+(CJ17*20)</f>
        <v>0</v>
      </c>
      <c r="CN17" s="19">
        <f>CK17+CL17+CM17</f>
        <v>0</v>
      </c>
      <c r="CO17" s="22"/>
      <c r="CP17" s="1"/>
      <c r="CQ17" s="2"/>
      <c r="CR17" s="2"/>
      <c r="CS17" s="2"/>
      <c r="CT17" s="2"/>
      <c r="CU17" s="2"/>
      <c r="CV17" s="7">
        <f>CO17+CP17</f>
        <v>0</v>
      </c>
      <c r="CW17" s="18">
        <f>CQ17/2</f>
        <v>0</v>
      </c>
      <c r="CX17" s="6">
        <f>(CR17*3)+(CS17*5)+(CT17*5)+(CU17*20)</f>
        <v>0</v>
      </c>
      <c r="CY17" s="19">
        <f>CV17+CW17+CX17</f>
        <v>0</v>
      </c>
      <c r="CZ17" s="22"/>
      <c r="DA17" s="1"/>
      <c r="DB17" s="2"/>
      <c r="DC17" s="2"/>
      <c r="DD17" s="2"/>
      <c r="DE17" s="2"/>
      <c r="DF17" s="2"/>
      <c r="DG17" s="7">
        <f>CZ17+DA17</f>
        <v>0</v>
      </c>
      <c r="DH17" s="18">
        <f>DB17/2</f>
        <v>0</v>
      </c>
      <c r="DI17" s="6">
        <f>(DC17*3)+(DD17*5)+(DE17*5)+(DF17*20)</f>
        <v>0</v>
      </c>
      <c r="DJ17" s="19">
        <f>DG17+DH17+DI17</f>
        <v>0</v>
      </c>
    </row>
    <row r="18" spans="1:114">
      <c r="A18" s="67">
        <v>22</v>
      </c>
      <c r="B18" s="54" t="s">
        <v>100</v>
      </c>
      <c r="F18" s="55" t="s">
        <v>26</v>
      </c>
      <c r="H18" s="69"/>
      <c r="I18" s="70"/>
      <c r="J18" s="72"/>
      <c r="K18" s="73"/>
      <c r="L18" s="36">
        <f t="shared" si="0"/>
        <v>168.7</v>
      </c>
      <c r="M18" s="37">
        <f t="shared" si="1"/>
        <v>126.7</v>
      </c>
      <c r="N18" s="8">
        <f t="shared" si="2"/>
        <v>15</v>
      </c>
      <c r="O18" s="62">
        <f t="shared" si="3"/>
        <v>27</v>
      </c>
      <c r="P18" s="61">
        <f t="shared" si="4"/>
        <v>54</v>
      </c>
      <c r="Q18" s="56">
        <v>8.49</v>
      </c>
      <c r="X18" s="58">
        <v>9</v>
      </c>
      <c r="AB18" s="3"/>
      <c r="AC18" s="57">
        <f t="shared" si="34"/>
        <v>8.49</v>
      </c>
      <c r="AD18" s="59">
        <f t="shared" si="6"/>
        <v>4.5</v>
      </c>
      <c r="AF18" s="19">
        <f t="shared" si="7"/>
        <v>12.99</v>
      </c>
      <c r="AG18" s="56">
        <v>49.43</v>
      </c>
      <c r="AK18" s="58">
        <v>23</v>
      </c>
      <c r="AM18">
        <v>1</v>
      </c>
      <c r="AP18" s="57">
        <v>49.43</v>
      </c>
      <c r="AQ18" s="59">
        <f t="shared" si="8"/>
        <v>11.5</v>
      </c>
      <c r="AR18">
        <v>5</v>
      </c>
      <c r="AS18" s="19">
        <f t="shared" si="9"/>
        <v>65.930000000000007</v>
      </c>
      <c r="AT18" s="56">
        <v>12.56</v>
      </c>
      <c r="AU18" s="60"/>
      <c r="AV18" s="60"/>
      <c r="AW18" s="58">
        <v>9</v>
      </c>
      <c r="AZ18">
        <v>2</v>
      </c>
      <c r="BB18" s="57">
        <f t="shared" si="10"/>
        <v>12.56</v>
      </c>
      <c r="BC18" s="59">
        <f t="shared" si="11"/>
        <v>4.5</v>
      </c>
      <c r="BD18">
        <v>10</v>
      </c>
      <c r="BE18" s="19">
        <f t="shared" si="12"/>
        <v>27.06</v>
      </c>
      <c r="BF18" s="56">
        <v>56.22</v>
      </c>
      <c r="BI18" s="58">
        <v>13</v>
      </c>
      <c r="BN18" s="57">
        <f t="shared" si="13"/>
        <v>56.22</v>
      </c>
      <c r="BO18" s="59">
        <f t="shared" si="14"/>
        <v>6.5</v>
      </c>
      <c r="BQ18" s="19">
        <f t="shared" si="15"/>
        <v>62.72</v>
      </c>
      <c r="BR18" s="75"/>
      <c r="BZ18" s="77"/>
      <c r="CC18" s="79"/>
      <c r="CD18" s="75"/>
      <c r="CK18" s="77"/>
      <c r="CN18" s="79"/>
      <c r="CO18" s="75"/>
      <c r="CV18" s="77"/>
      <c r="CY18" s="79"/>
      <c r="CZ18" s="75"/>
      <c r="DG18" s="77"/>
      <c r="DJ18" s="79"/>
    </row>
    <row r="19" spans="1:114">
      <c r="A19" s="24">
        <v>12</v>
      </c>
      <c r="B19" s="9" t="s">
        <v>101</v>
      </c>
      <c r="C19" s="52"/>
      <c r="D19" s="52"/>
      <c r="E19" s="52" t="s">
        <v>66</v>
      </c>
      <c r="F19" s="52" t="s">
        <v>26</v>
      </c>
      <c r="G19" s="52"/>
      <c r="H19" s="20" t="str">
        <f t="shared" ref="H19:H25" si="35">IF(AND(OR($H$2="Y",$I$2="Y"),J19&lt;5,K19&lt;5),IF(AND(J19=J18,K19=K18),H18+1,1),"")</f>
        <v/>
      </c>
      <c r="I19" s="16" t="e">
        <f ca="1">IF(AND($I$2="Y",K19&gt;0,OR(AND(H19=1,#REF!=10),AND(H19=2,#REF!=20),AND(H19=3,H33=30),AND(H19=4,H42=40),AND(H19=5,H51=50),AND(H19=6,H60=60),AND(H19=7,H69=70),AND(H19=8,H78=80),AND(H19=9,H87=90),AND(H19=10,H96=100))),VLOOKUP(K19-1,SortLookup!$A$13:$B$16,2,FALSE),"")</f>
        <v>#REF!</v>
      </c>
      <c r="J19" s="15">
        <f ca="1">IF(ISNA(VLOOKUP(F19,SortLookup!$A$1:$B$5,2,FALSE))," ",VLOOKUP(F19,SortLookup!$A$1:$B$5,2,FALSE))</f>
        <v>1</v>
      </c>
      <c r="K19" s="21" t="str">
        <f ca="1">IF(ISNA(VLOOKUP(G19,SortLookup!$A$7:$B$11,2,FALSE))," ",VLOOKUP(G19,SortLookup!$A$7:$B$11,2,FALSE))</f>
        <v xml:space="preserve"> </v>
      </c>
      <c r="L19" s="36">
        <f t="shared" si="0"/>
        <v>168.87</v>
      </c>
      <c r="M19" s="37">
        <f t="shared" si="1"/>
        <v>125.87</v>
      </c>
      <c r="N19" s="8">
        <f t="shared" si="2"/>
        <v>20</v>
      </c>
      <c r="O19" s="40">
        <f t="shared" si="3"/>
        <v>23</v>
      </c>
      <c r="P19" s="41">
        <f t="shared" si="4"/>
        <v>46</v>
      </c>
      <c r="Q19" s="22">
        <v>5.18</v>
      </c>
      <c r="R19" s="1"/>
      <c r="S19" s="1"/>
      <c r="T19" s="1"/>
      <c r="U19" s="1"/>
      <c r="V19" s="1"/>
      <c r="W19" s="1"/>
      <c r="X19" s="2">
        <v>7</v>
      </c>
      <c r="Y19" s="2"/>
      <c r="Z19" s="2"/>
      <c r="AA19" s="2"/>
      <c r="AB19" s="23"/>
      <c r="AC19" s="7">
        <f t="shared" si="34"/>
        <v>5.18</v>
      </c>
      <c r="AD19" s="18">
        <f t="shared" si="6"/>
        <v>3.5</v>
      </c>
      <c r="AE19" s="6">
        <f>(Y19*3)+(Z19*5)+(AA19*5)+(AB19*20)</f>
        <v>0</v>
      </c>
      <c r="AF19" s="19">
        <f t="shared" si="7"/>
        <v>8.68</v>
      </c>
      <c r="AG19" s="22">
        <v>35.51</v>
      </c>
      <c r="AH19" s="1" t="s">
        <v>66</v>
      </c>
      <c r="AI19" s="1"/>
      <c r="AJ19" s="1"/>
      <c r="AK19" s="2">
        <v>4</v>
      </c>
      <c r="AL19" s="2"/>
      <c r="AM19" s="2"/>
      <c r="AN19" s="2">
        <v>1</v>
      </c>
      <c r="AO19" s="2"/>
      <c r="AP19" s="7">
        <v>35.51</v>
      </c>
      <c r="AQ19" s="18">
        <f t="shared" si="8"/>
        <v>2</v>
      </c>
      <c r="AR19" s="6">
        <f>(AL19*3)+(AM19*5)+(AN19*5)+(AO19*20)</f>
        <v>5</v>
      </c>
      <c r="AS19" s="19">
        <f t="shared" si="9"/>
        <v>42.51</v>
      </c>
      <c r="AT19" s="22">
        <v>12.68</v>
      </c>
      <c r="AU19" s="1"/>
      <c r="AV19" s="1"/>
      <c r="AW19" s="2">
        <v>14</v>
      </c>
      <c r="AX19" s="2"/>
      <c r="AY19" s="2">
        <v>1</v>
      </c>
      <c r="AZ19" s="2">
        <v>1</v>
      </c>
      <c r="BA19" s="2"/>
      <c r="BB19" s="7">
        <f t="shared" si="10"/>
        <v>12.68</v>
      </c>
      <c r="BC19" s="18">
        <f t="shared" si="11"/>
        <v>7</v>
      </c>
      <c r="BD19" s="6">
        <f t="shared" ref="BD19:BD25" si="36">(AX19*3)+(AY19*5)+(AZ19*5)+(BA19*20)</f>
        <v>10</v>
      </c>
      <c r="BE19" s="19">
        <f t="shared" si="12"/>
        <v>29.68</v>
      </c>
      <c r="BF19" s="22">
        <v>72.5</v>
      </c>
      <c r="BG19" s="1"/>
      <c r="BH19" s="1"/>
      <c r="BI19" s="2">
        <v>21</v>
      </c>
      <c r="BJ19" s="2"/>
      <c r="BK19" s="2">
        <v>1</v>
      </c>
      <c r="BL19" s="2"/>
      <c r="BM19" s="2"/>
      <c r="BN19" s="7">
        <f t="shared" si="13"/>
        <v>72.5</v>
      </c>
      <c r="BO19" s="18">
        <f t="shared" si="14"/>
        <v>10.5</v>
      </c>
      <c r="BP19" s="6">
        <f>(BJ19*3)+(BK19*5)+(BL19*5)+(BM19*20)</f>
        <v>5</v>
      </c>
      <c r="BQ19" s="19">
        <f t="shared" si="15"/>
        <v>88</v>
      </c>
      <c r="BR19" s="22"/>
      <c r="BS19" s="1"/>
      <c r="BT19" s="1"/>
      <c r="BU19" s="2"/>
      <c r="BV19" s="2"/>
      <c r="BW19" s="2"/>
      <c r="BX19" s="2"/>
      <c r="BY19" s="2"/>
      <c r="BZ19" s="7">
        <f t="shared" ref="BZ19:BZ25" si="37">BR19+BS19+BT19</f>
        <v>0</v>
      </c>
      <c r="CA19" s="18">
        <f t="shared" ref="CA19:CA25" si="38">BU19/2</f>
        <v>0</v>
      </c>
      <c r="CB19" s="6">
        <f t="shared" ref="CB19:CB25" si="39">(BV19*3)+(BW19*5)+(BX19*5)+(BY19*20)</f>
        <v>0</v>
      </c>
      <c r="CC19" s="19">
        <f t="shared" ref="CC19:CC25" si="40">BZ19+CA19+CB19</f>
        <v>0</v>
      </c>
      <c r="CD19" s="22"/>
      <c r="CE19" s="1"/>
      <c r="CF19" s="2"/>
      <c r="CG19" s="2"/>
      <c r="CH19" s="2"/>
      <c r="CI19" s="2"/>
      <c r="CJ19" s="2"/>
      <c r="CK19" s="7">
        <f t="shared" ref="CK19:CK25" si="41">CD19+CE19</f>
        <v>0</v>
      </c>
      <c r="CL19" s="18">
        <f t="shared" ref="CL19:CL25" si="42">CF19/2</f>
        <v>0</v>
      </c>
      <c r="CM19" s="6">
        <f t="shared" ref="CM19:CM25" si="43">(CG19*3)+(CH19*5)+(CI19*5)+(CJ19*20)</f>
        <v>0</v>
      </c>
      <c r="CN19" s="19">
        <f t="shared" ref="CN19:CN25" si="44">CK19+CL19+CM19</f>
        <v>0</v>
      </c>
      <c r="CO19" s="22"/>
      <c r="CP19" s="1"/>
      <c r="CQ19" s="2"/>
      <c r="CR19" s="2"/>
      <c r="CS19" s="2"/>
      <c r="CT19" s="2"/>
      <c r="CU19" s="2"/>
      <c r="CV19" s="7">
        <f t="shared" ref="CV19:CV25" si="45">CO19+CP19</f>
        <v>0</v>
      </c>
      <c r="CW19" s="18">
        <f t="shared" ref="CW19:CW25" si="46">CQ19/2</f>
        <v>0</v>
      </c>
      <c r="CX19" s="6">
        <f t="shared" ref="CX19:CX25" si="47">(CR19*3)+(CS19*5)+(CT19*5)+(CU19*20)</f>
        <v>0</v>
      </c>
      <c r="CY19" s="19">
        <f t="shared" ref="CY19:CY25" si="48">CV19+CW19+CX19</f>
        <v>0</v>
      </c>
      <c r="CZ19" s="22"/>
      <c r="DA19" s="1"/>
      <c r="DB19" s="2"/>
      <c r="DC19" s="2"/>
      <c r="DD19" s="2"/>
      <c r="DE19" s="2"/>
      <c r="DF19" s="2"/>
      <c r="DG19" s="7">
        <f t="shared" ref="DG19:DG25" si="49">CZ19+DA19</f>
        <v>0</v>
      </c>
      <c r="DH19" s="18">
        <f t="shared" ref="DH19:DH25" si="50">DB19/2</f>
        <v>0</v>
      </c>
      <c r="DI19" s="6">
        <f t="shared" ref="DI19:DI25" si="51">(DC19*3)+(DD19*5)+(DE19*5)+(DF19*20)</f>
        <v>0</v>
      </c>
      <c r="DJ19" s="19">
        <f t="shared" ref="DJ19:DJ25" si="52">DG19+DH19+DI19</f>
        <v>0</v>
      </c>
    </row>
    <row r="20" spans="1:114">
      <c r="A20" s="24">
        <v>8</v>
      </c>
      <c r="B20" s="9" t="s">
        <v>107</v>
      </c>
      <c r="C20" s="52"/>
      <c r="D20" s="52"/>
      <c r="E20" s="52" t="s">
        <v>66</v>
      </c>
      <c r="F20" s="52" t="s">
        <v>25</v>
      </c>
      <c r="G20" s="52"/>
      <c r="H20" s="20" t="str">
        <f t="shared" si="35"/>
        <v/>
      </c>
      <c r="I20" s="16" t="e">
        <f ca="1">IF(AND($I$2="Y",K20&gt;0,OR(AND(H20=1,H29=10),AND(H20=2,#REF!=20),AND(H20=3,#REF!=30),AND(H20=4,H43=40),AND(H20=5,H52=50),AND(H20=6,H61=60),AND(H20=7,H70=70),AND(H20=8,H79=80),AND(H20=9,H88=90),AND(H20=10,H97=100))),VLOOKUP(K20-1,SortLookup!$A$13:$B$16,2,FALSE),"")</f>
        <v>#REF!</v>
      </c>
      <c r="J20" s="15">
        <f ca="1">IF(ISNA(VLOOKUP(F20,SortLookup!$A$1:$B$5,2,FALSE))," ",VLOOKUP(F20,SortLookup!$A$1:$B$5,2,FALSE))</f>
        <v>0</v>
      </c>
      <c r="K20" s="21" t="str">
        <f ca="1">IF(ISNA(VLOOKUP(G20,SortLookup!$A$7:$B$11,2,FALSE))," ",VLOOKUP(G20,SortLookup!$A$7:$B$11,2,FALSE))</f>
        <v xml:space="preserve"> </v>
      </c>
      <c r="L20" s="36">
        <f t="shared" si="0"/>
        <v>185.14</v>
      </c>
      <c r="M20" s="37">
        <f t="shared" si="1"/>
        <v>148.13999999999999</v>
      </c>
      <c r="N20" s="8">
        <f t="shared" si="2"/>
        <v>10</v>
      </c>
      <c r="O20" s="40">
        <f t="shared" si="3"/>
        <v>27</v>
      </c>
      <c r="P20" s="41">
        <f t="shared" si="4"/>
        <v>54</v>
      </c>
      <c r="Q20" s="22">
        <v>6.11</v>
      </c>
      <c r="R20" s="1"/>
      <c r="S20" s="1"/>
      <c r="T20" s="1"/>
      <c r="U20" s="1"/>
      <c r="V20" s="1"/>
      <c r="W20" s="1"/>
      <c r="X20" s="2">
        <v>14</v>
      </c>
      <c r="Y20" s="2"/>
      <c r="Z20" s="2">
        <v>1</v>
      </c>
      <c r="AA20" s="2"/>
      <c r="AB20" s="23"/>
      <c r="AC20" s="7">
        <f t="shared" si="34"/>
        <v>6.11</v>
      </c>
      <c r="AD20" s="18">
        <f t="shared" si="6"/>
        <v>7</v>
      </c>
      <c r="AE20" s="6">
        <f>(Y20*3)+(Z20*5)+(AA20*5)+(AB20*20)</f>
        <v>5</v>
      </c>
      <c r="AF20" s="19">
        <f t="shared" si="7"/>
        <v>18.11</v>
      </c>
      <c r="AG20" s="22">
        <v>35.159999999999997</v>
      </c>
      <c r="AH20" s="1" t="s">
        <v>66</v>
      </c>
      <c r="AI20" s="1"/>
      <c r="AJ20" s="1"/>
      <c r="AK20" s="2">
        <v>17</v>
      </c>
      <c r="AL20" s="2"/>
      <c r="AM20" s="2"/>
      <c r="AN20" s="2"/>
      <c r="AO20" s="2"/>
      <c r="AP20" s="7">
        <v>35.159999999999997</v>
      </c>
      <c r="AQ20" s="18">
        <f t="shared" si="8"/>
        <v>8.5</v>
      </c>
      <c r="AR20" s="6">
        <f>(AL20*3)+(AM20*5)+(AN20*5)+(AO20*20)</f>
        <v>0</v>
      </c>
      <c r="AS20" s="19">
        <f t="shared" si="9"/>
        <v>43.66</v>
      </c>
      <c r="AT20" s="22">
        <v>15.8</v>
      </c>
      <c r="AU20" s="1"/>
      <c r="AV20" s="1"/>
      <c r="AW20" s="2">
        <v>7</v>
      </c>
      <c r="AX20" s="2"/>
      <c r="AY20" s="2"/>
      <c r="AZ20" s="2"/>
      <c r="BA20" s="2"/>
      <c r="BB20" s="7">
        <f t="shared" si="10"/>
        <v>15.8</v>
      </c>
      <c r="BC20" s="18">
        <f t="shared" si="11"/>
        <v>3.5</v>
      </c>
      <c r="BD20" s="6">
        <f t="shared" si="36"/>
        <v>0</v>
      </c>
      <c r="BE20" s="19">
        <f t="shared" si="12"/>
        <v>19.3</v>
      </c>
      <c r="BF20" s="22">
        <v>91.07</v>
      </c>
      <c r="BG20" s="1"/>
      <c r="BH20" s="1"/>
      <c r="BI20" s="2">
        <v>16</v>
      </c>
      <c r="BJ20" s="2"/>
      <c r="BK20" s="2"/>
      <c r="BL20" s="2">
        <v>1</v>
      </c>
      <c r="BM20" s="2"/>
      <c r="BN20" s="7">
        <f t="shared" si="13"/>
        <v>91.07</v>
      </c>
      <c r="BO20" s="18">
        <f t="shared" si="14"/>
        <v>8</v>
      </c>
      <c r="BP20" s="6">
        <f>(BJ20*3)+(BK20*5)+(BL20*5)+(BM20*20)</f>
        <v>5</v>
      </c>
      <c r="BQ20" s="19">
        <f t="shared" si="15"/>
        <v>104.07</v>
      </c>
      <c r="BR20" s="22"/>
      <c r="BS20" s="1"/>
      <c r="BT20" s="1"/>
      <c r="BU20" s="2"/>
      <c r="BV20" s="2"/>
      <c r="BW20" s="2"/>
      <c r="BX20" s="2"/>
      <c r="BY20" s="2"/>
      <c r="BZ20" s="7">
        <f t="shared" si="37"/>
        <v>0</v>
      </c>
      <c r="CA20" s="18">
        <f t="shared" si="38"/>
        <v>0</v>
      </c>
      <c r="CB20" s="6">
        <f t="shared" si="39"/>
        <v>0</v>
      </c>
      <c r="CC20" s="19">
        <f t="shared" si="40"/>
        <v>0</v>
      </c>
      <c r="CD20" s="22"/>
      <c r="CE20" s="1"/>
      <c r="CF20" s="2"/>
      <c r="CG20" s="2"/>
      <c r="CH20" s="2"/>
      <c r="CI20" s="2"/>
      <c r="CJ20" s="2"/>
      <c r="CK20" s="7">
        <f t="shared" si="41"/>
        <v>0</v>
      </c>
      <c r="CL20" s="18">
        <f t="shared" si="42"/>
        <v>0</v>
      </c>
      <c r="CM20" s="6">
        <f t="shared" si="43"/>
        <v>0</v>
      </c>
      <c r="CN20" s="19">
        <f t="shared" si="44"/>
        <v>0</v>
      </c>
      <c r="CO20" s="22"/>
      <c r="CP20" s="1"/>
      <c r="CQ20" s="2"/>
      <c r="CR20" s="2"/>
      <c r="CS20" s="2"/>
      <c r="CT20" s="2"/>
      <c r="CU20" s="2"/>
      <c r="CV20" s="7">
        <f t="shared" si="45"/>
        <v>0</v>
      </c>
      <c r="CW20" s="18">
        <f t="shared" si="46"/>
        <v>0</v>
      </c>
      <c r="CX20" s="6">
        <f t="shared" si="47"/>
        <v>0</v>
      </c>
      <c r="CY20" s="19">
        <f t="shared" si="48"/>
        <v>0</v>
      </c>
      <c r="CZ20" s="22"/>
      <c r="DA20" s="1"/>
      <c r="DB20" s="2"/>
      <c r="DC20" s="2"/>
      <c r="DD20" s="2"/>
      <c r="DE20" s="2"/>
      <c r="DF20" s="2"/>
      <c r="DG20" s="7">
        <f t="shared" si="49"/>
        <v>0</v>
      </c>
      <c r="DH20" s="18">
        <f t="shared" si="50"/>
        <v>0</v>
      </c>
      <c r="DI20" s="6">
        <f t="shared" si="51"/>
        <v>0</v>
      </c>
      <c r="DJ20" s="19">
        <f t="shared" si="52"/>
        <v>0</v>
      </c>
    </row>
    <row r="21" spans="1:114">
      <c r="A21" s="24">
        <v>10</v>
      </c>
      <c r="B21" s="9" t="s">
        <v>102</v>
      </c>
      <c r="C21" s="52"/>
      <c r="D21" s="52"/>
      <c r="E21" s="52" t="s">
        <v>66</v>
      </c>
      <c r="F21" s="52" t="s">
        <v>26</v>
      </c>
      <c r="G21" s="52"/>
      <c r="H21" s="20" t="str">
        <f t="shared" si="35"/>
        <v/>
      </c>
      <c r="I21" s="16" t="e">
        <f ca="1">IF(AND($I$2="Y",K21&gt;0,OR(AND(H21=1,H30=10),AND(H21=2,#REF!=20),AND(H21=3,H35=30),AND(H21=4,H44=40),AND(H21=5,H53=50),AND(H21=6,H62=60),AND(H21=7,H71=70),AND(H21=8,H80=80),AND(H21=9,H89=90),AND(H21=10,H98=100))),VLOOKUP(K21-1,SortLookup!$A$13:$B$16,2,FALSE),"")</f>
        <v>#REF!</v>
      </c>
      <c r="J21" s="15">
        <f ca="1">IF(ISNA(VLOOKUP(F21,SortLookup!$A$1:$B$5,2,FALSE))," ",VLOOKUP(F21,SortLookup!$A$1:$B$5,2,FALSE))</f>
        <v>1</v>
      </c>
      <c r="K21" s="21" t="str">
        <f ca="1">IF(ISNA(VLOOKUP(G21,SortLookup!$A$7:$B$11,2,FALSE))," ",VLOOKUP(G21,SortLookup!$A$7:$B$11,2,FALSE))</f>
        <v xml:space="preserve"> </v>
      </c>
      <c r="L21" s="36">
        <f t="shared" si="0"/>
        <v>190.3</v>
      </c>
      <c r="M21" s="37">
        <f t="shared" si="1"/>
        <v>160.30000000000001</v>
      </c>
      <c r="N21" s="8">
        <f t="shared" si="2"/>
        <v>20</v>
      </c>
      <c r="O21" s="40">
        <f t="shared" si="3"/>
        <v>10</v>
      </c>
      <c r="P21" s="41">
        <f t="shared" si="4"/>
        <v>20</v>
      </c>
      <c r="Q21" s="22">
        <v>4.88</v>
      </c>
      <c r="R21" s="1"/>
      <c r="S21" s="1"/>
      <c r="T21" s="1"/>
      <c r="U21" s="1"/>
      <c r="V21" s="1"/>
      <c r="W21" s="1"/>
      <c r="X21" s="2">
        <v>6</v>
      </c>
      <c r="Y21" s="2"/>
      <c r="Z21" s="2"/>
      <c r="AA21" s="2" t="s">
        <v>66</v>
      </c>
      <c r="AB21" s="23"/>
      <c r="AC21" s="7">
        <v>4.88</v>
      </c>
      <c r="AD21" s="18">
        <f t="shared" si="6"/>
        <v>3</v>
      </c>
      <c r="AE21" s="6">
        <v>0</v>
      </c>
      <c r="AF21" s="19">
        <f t="shared" si="7"/>
        <v>7.88</v>
      </c>
      <c r="AG21" s="22">
        <v>42.5</v>
      </c>
      <c r="AH21" s="1" t="s">
        <v>66</v>
      </c>
      <c r="AI21" s="1"/>
      <c r="AJ21" s="1"/>
      <c r="AK21" s="2">
        <v>6</v>
      </c>
      <c r="AL21" s="2"/>
      <c r="AM21" s="2"/>
      <c r="AN21" s="2">
        <v>1</v>
      </c>
      <c r="AO21" s="2"/>
      <c r="AP21" s="7">
        <v>42.5</v>
      </c>
      <c r="AQ21" s="18">
        <f t="shared" si="8"/>
        <v>3</v>
      </c>
      <c r="AR21" s="6">
        <f>(AL21*3)+(AM21*5)+(AN21*5)+(AO21*20)</f>
        <v>5</v>
      </c>
      <c r="AS21" s="19">
        <f t="shared" si="9"/>
        <v>50.5</v>
      </c>
      <c r="AT21" s="22">
        <v>12.42</v>
      </c>
      <c r="AU21" s="1"/>
      <c r="AV21" s="1"/>
      <c r="AW21" s="2">
        <v>4</v>
      </c>
      <c r="AX21" s="2"/>
      <c r="AY21" s="2"/>
      <c r="AZ21" s="2"/>
      <c r="BA21" s="2"/>
      <c r="BB21" s="7">
        <f t="shared" si="10"/>
        <v>12.42</v>
      </c>
      <c r="BC21" s="18">
        <f t="shared" si="11"/>
        <v>2</v>
      </c>
      <c r="BD21" s="6">
        <f t="shared" si="36"/>
        <v>0</v>
      </c>
      <c r="BE21" s="19">
        <f t="shared" si="12"/>
        <v>14.42</v>
      </c>
      <c r="BF21" s="64">
        <v>100.5</v>
      </c>
      <c r="BG21" s="1"/>
      <c r="BH21" s="1"/>
      <c r="BI21" s="2">
        <v>4</v>
      </c>
      <c r="BJ21" s="2"/>
      <c r="BK21" s="2"/>
      <c r="BL21" s="2">
        <v>3</v>
      </c>
      <c r="BM21" s="2"/>
      <c r="BN21" s="7">
        <f t="shared" si="13"/>
        <v>100.5</v>
      </c>
      <c r="BO21" s="18">
        <f t="shared" si="14"/>
        <v>2</v>
      </c>
      <c r="BP21" s="6">
        <f>(BJ21*3)+(BK21*5)+(BL21*5)+(BM21*20)</f>
        <v>15</v>
      </c>
      <c r="BQ21" s="19">
        <f t="shared" si="15"/>
        <v>117.5</v>
      </c>
      <c r="BR21" s="22"/>
      <c r="BS21" s="1"/>
      <c r="BT21" s="1"/>
      <c r="BU21" s="2"/>
      <c r="BV21" s="2"/>
      <c r="BW21" s="2"/>
      <c r="BX21" s="2"/>
      <c r="BY21" s="2"/>
      <c r="BZ21" s="7">
        <f t="shared" si="37"/>
        <v>0</v>
      </c>
      <c r="CA21" s="18">
        <f t="shared" si="38"/>
        <v>0</v>
      </c>
      <c r="CB21" s="6">
        <f t="shared" si="39"/>
        <v>0</v>
      </c>
      <c r="CC21" s="19">
        <f t="shared" si="40"/>
        <v>0</v>
      </c>
      <c r="CD21" s="22"/>
      <c r="CE21" s="1"/>
      <c r="CF21" s="2"/>
      <c r="CG21" s="2"/>
      <c r="CH21" s="2"/>
      <c r="CI21" s="2"/>
      <c r="CJ21" s="2"/>
      <c r="CK21" s="7">
        <f t="shared" si="41"/>
        <v>0</v>
      </c>
      <c r="CL21" s="18">
        <f t="shared" si="42"/>
        <v>0</v>
      </c>
      <c r="CM21" s="6">
        <f t="shared" si="43"/>
        <v>0</v>
      </c>
      <c r="CN21" s="19">
        <f t="shared" si="44"/>
        <v>0</v>
      </c>
      <c r="CO21" s="22"/>
      <c r="CP21" s="1"/>
      <c r="CQ21" s="2"/>
      <c r="CR21" s="2"/>
      <c r="CS21" s="2"/>
      <c r="CT21" s="2"/>
      <c r="CU21" s="2"/>
      <c r="CV21" s="7">
        <f t="shared" si="45"/>
        <v>0</v>
      </c>
      <c r="CW21" s="18">
        <f t="shared" si="46"/>
        <v>0</v>
      </c>
      <c r="CX21" s="6">
        <f t="shared" si="47"/>
        <v>0</v>
      </c>
      <c r="CY21" s="19">
        <f t="shared" si="48"/>
        <v>0</v>
      </c>
      <c r="CZ21" s="22"/>
      <c r="DA21" s="1"/>
      <c r="DB21" s="2"/>
      <c r="DC21" s="2"/>
      <c r="DD21" s="2"/>
      <c r="DE21" s="2"/>
      <c r="DF21" s="2"/>
      <c r="DG21" s="7">
        <f t="shared" si="49"/>
        <v>0</v>
      </c>
      <c r="DH21" s="18">
        <f t="shared" si="50"/>
        <v>0</v>
      </c>
      <c r="DI21" s="6">
        <f t="shared" si="51"/>
        <v>0</v>
      </c>
      <c r="DJ21" s="19">
        <f t="shared" si="52"/>
        <v>0</v>
      </c>
    </row>
    <row r="22" spans="1:114">
      <c r="A22" s="24">
        <v>3</v>
      </c>
      <c r="B22" s="9" t="s">
        <v>103</v>
      </c>
      <c r="C22" s="52"/>
      <c r="D22" s="52"/>
      <c r="E22" s="52" t="s">
        <v>66</v>
      </c>
      <c r="F22" s="52" t="s">
        <v>25</v>
      </c>
      <c r="G22" s="52"/>
      <c r="H22" s="20" t="str">
        <f t="shared" si="35"/>
        <v/>
      </c>
      <c r="I22" s="16" t="e">
        <f ca="1">IF(AND($I$2="Y",K22&gt;0,OR(AND(H22=1,H31=10),AND(H22=2,#REF!=20),AND(H22=3,#REF!=30),AND(H22=4,H45=40),AND(H22=5,H54=50),AND(H22=6,H63=60),AND(H22=7,H72=70),AND(H22=8,H81=80),AND(H22=9,H90=90),AND(H22=10,H99=100))),VLOOKUP(K22-1,SortLookup!$A$13:$B$16,2,FALSE),"")</f>
        <v>#REF!</v>
      </c>
      <c r="J22" s="15">
        <f ca="1">IF(ISNA(VLOOKUP(F22,SortLookup!$A$1:$B$5,2,FALSE))," ",VLOOKUP(F22,SortLookup!$A$1:$B$5,2,FALSE))</f>
        <v>0</v>
      </c>
      <c r="K22" s="21" t="str">
        <f ca="1">IF(ISNA(VLOOKUP(G22,SortLookup!$A$7:$B$11,2,FALSE))," ",VLOOKUP(G22,SortLookup!$A$7:$B$11,2,FALSE))</f>
        <v xml:space="preserve"> </v>
      </c>
      <c r="L22" s="36">
        <f t="shared" si="0"/>
        <v>206</v>
      </c>
      <c r="M22" s="37">
        <f t="shared" si="1"/>
        <v>150.5</v>
      </c>
      <c r="N22" s="8">
        <f t="shared" si="2"/>
        <v>30</v>
      </c>
      <c r="O22" s="40">
        <f t="shared" si="3"/>
        <v>25.5</v>
      </c>
      <c r="P22" s="41">
        <f t="shared" si="4"/>
        <v>51</v>
      </c>
      <c r="Q22" s="22">
        <v>4.8899999999999997</v>
      </c>
      <c r="R22" s="1"/>
      <c r="S22" s="1"/>
      <c r="T22" s="1"/>
      <c r="U22" s="1"/>
      <c r="V22" s="1"/>
      <c r="W22" s="1"/>
      <c r="X22" s="2">
        <v>3</v>
      </c>
      <c r="Y22" s="2"/>
      <c r="Z22" s="2"/>
      <c r="AA22" s="2"/>
      <c r="AB22" s="23"/>
      <c r="AC22" s="7">
        <f>Q22+R22+S22+T22+U22+V22+W22</f>
        <v>4.8899999999999997</v>
      </c>
      <c r="AD22" s="18">
        <f t="shared" si="6"/>
        <v>1.5</v>
      </c>
      <c r="AE22" s="6">
        <f>(Y22*3)+(Z22*5)+(AA22*5)+(AB22*20)</f>
        <v>0</v>
      </c>
      <c r="AF22" s="19">
        <f t="shared" si="7"/>
        <v>6.39</v>
      </c>
      <c r="AG22" s="22">
        <v>39.549999999999997</v>
      </c>
      <c r="AH22" s="1" t="s">
        <v>66</v>
      </c>
      <c r="AI22" s="1"/>
      <c r="AJ22" s="1"/>
      <c r="AK22" s="2">
        <v>19</v>
      </c>
      <c r="AL22" s="2"/>
      <c r="AM22" s="2">
        <v>1</v>
      </c>
      <c r="AN22" s="2">
        <v>2</v>
      </c>
      <c r="AO22" s="2"/>
      <c r="AP22" s="7">
        <v>39.549999999999997</v>
      </c>
      <c r="AQ22" s="18">
        <f t="shared" si="8"/>
        <v>9.5</v>
      </c>
      <c r="AR22" s="6">
        <f>(AL22*3)+(AM22*5)+(AN22*5)+(AO22*20)</f>
        <v>15</v>
      </c>
      <c r="AS22" s="19">
        <f t="shared" si="9"/>
        <v>64.05</v>
      </c>
      <c r="AT22" s="22">
        <v>11.18</v>
      </c>
      <c r="AU22" s="1"/>
      <c r="AV22" s="1"/>
      <c r="AW22" s="2">
        <v>17</v>
      </c>
      <c r="AX22" s="2"/>
      <c r="AY22" s="2">
        <v>2</v>
      </c>
      <c r="AZ22" s="2"/>
      <c r="BA22" s="2"/>
      <c r="BB22" s="7">
        <f t="shared" si="10"/>
        <v>11.18</v>
      </c>
      <c r="BC22" s="18">
        <f t="shared" si="11"/>
        <v>8.5</v>
      </c>
      <c r="BD22" s="6">
        <f t="shared" si="36"/>
        <v>10</v>
      </c>
      <c r="BE22" s="19">
        <f t="shared" si="12"/>
        <v>29.68</v>
      </c>
      <c r="BF22" s="22">
        <v>94.88</v>
      </c>
      <c r="BG22" s="1"/>
      <c r="BH22" s="1"/>
      <c r="BI22" s="2">
        <v>12</v>
      </c>
      <c r="BJ22" s="2"/>
      <c r="BK22" s="2" t="s">
        <v>66</v>
      </c>
      <c r="BL22" s="2">
        <v>1</v>
      </c>
      <c r="BM22" s="2"/>
      <c r="BN22" s="7">
        <f t="shared" si="13"/>
        <v>94.88</v>
      </c>
      <c r="BO22" s="18">
        <f t="shared" si="14"/>
        <v>6</v>
      </c>
      <c r="BP22" s="6">
        <v>5</v>
      </c>
      <c r="BQ22" s="19">
        <f t="shared" si="15"/>
        <v>105.88</v>
      </c>
      <c r="BR22" s="22"/>
      <c r="BS22" s="1"/>
      <c r="BT22" s="1"/>
      <c r="BU22" s="2"/>
      <c r="BV22" s="2"/>
      <c r="BW22" s="2"/>
      <c r="BX22" s="2"/>
      <c r="BY22" s="2"/>
      <c r="BZ22" s="7">
        <f t="shared" si="37"/>
        <v>0</v>
      </c>
      <c r="CA22" s="18">
        <f t="shared" si="38"/>
        <v>0</v>
      </c>
      <c r="CB22" s="6">
        <f t="shared" si="39"/>
        <v>0</v>
      </c>
      <c r="CC22" s="19">
        <f t="shared" si="40"/>
        <v>0</v>
      </c>
      <c r="CD22" s="22"/>
      <c r="CE22" s="1"/>
      <c r="CF22" s="2"/>
      <c r="CG22" s="2"/>
      <c r="CH22" s="2"/>
      <c r="CI22" s="2"/>
      <c r="CJ22" s="2"/>
      <c r="CK22" s="7">
        <f t="shared" si="41"/>
        <v>0</v>
      </c>
      <c r="CL22" s="18">
        <f t="shared" si="42"/>
        <v>0</v>
      </c>
      <c r="CM22" s="6">
        <f t="shared" si="43"/>
        <v>0</v>
      </c>
      <c r="CN22" s="19">
        <f t="shared" si="44"/>
        <v>0</v>
      </c>
      <c r="CO22" s="22"/>
      <c r="CP22" s="1"/>
      <c r="CQ22" s="2"/>
      <c r="CR22" s="2"/>
      <c r="CS22" s="2"/>
      <c r="CT22" s="2"/>
      <c r="CU22" s="2"/>
      <c r="CV22" s="7">
        <f t="shared" si="45"/>
        <v>0</v>
      </c>
      <c r="CW22" s="18">
        <f t="shared" si="46"/>
        <v>0</v>
      </c>
      <c r="CX22" s="6">
        <f t="shared" si="47"/>
        <v>0</v>
      </c>
      <c r="CY22" s="19">
        <f t="shared" si="48"/>
        <v>0</v>
      </c>
      <c r="CZ22" s="22"/>
      <c r="DA22" s="1"/>
      <c r="DB22" s="2"/>
      <c r="DC22" s="2"/>
      <c r="DD22" s="2"/>
      <c r="DE22" s="2"/>
      <c r="DF22" s="2"/>
      <c r="DG22" s="7">
        <f t="shared" si="49"/>
        <v>0</v>
      </c>
      <c r="DH22" s="18">
        <f t="shared" si="50"/>
        <v>0</v>
      </c>
      <c r="DI22" s="6">
        <f t="shared" si="51"/>
        <v>0</v>
      </c>
      <c r="DJ22" s="19">
        <f t="shared" si="52"/>
        <v>0</v>
      </c>
    </row>
    <row r="23" spans="1:114">
      <c r="A23" s="66">
        <v>7</v>
      </c>
      <c r="B23" s="9" t="s">
        <v>104</v>
      </c>
      <c r="C23" s="52"/>
      <c r="D23" s="52"/>
      <c r="E23" s="52" t="s">
        <v>66</v>
      </c>
      <c r="F23" s="52" t="s">
        <v>27</v>
      </c>
      <c r="G23" s="52"/>
      <c r="H23" s="68" t="str">
        <f t="shared" si="35"/>
        <v/>
      </c>
      <c r="I23" s="68" t="e">
        <f ca="1">IF(AND($I$2="Y",K23&gt;0,OR(AND(H23=1,H32=10),AND(H23=2,#REF!=20),AND(H23=3,H39=30),AND(H23=4,H46=40),AND(H23=5,H55=50),AND(H23=6,H64=60),AND(H23=7,H73=70),AND(H23=8,H82=80),AND(H23=9,H91=90),AND(H23=10,H100=100))),VLOOKUP(K23-1,SortLookup!$A$13:$B$16,2,FALSE),"")</f>
        <v>#REF!</v>
      </c>
      <c r="J23" s="71">
        <f ca="1">IF(ISNA(VLOOKUP(F23,SortLookup!$A$1:$B$5,2,FALSE))," ",VLOOKUP(F23,SortLookup!$A$1:$B$5,2,FALSE))</f>
        <v>2</v>
      </c>
      <c r="K23" s="71" t="str">
        <f ca="1">IF(ISNA(VLOOKUP(G23,SortLookup!$A$7:$B$11,2,FALSE))," ",VLOOKUP(G23,SortLookup!$A$7:$B$11,2,FALSE))</f>
        <v xml:space="preserve"> </v>
      </c>
      <c r="L23" s="36">
        <f t="shared" si="0"/>
        <v>209.3</v>
      </c>
      <c r="M23" s="37">
        <f t="shared" si="1"/>
        <v>184.8</v>
      </c>
      <c r="N23" s="8">
        <v>1</v>
      </c>
      <c r="O23" s="40">
        <f t="shared" si="3"/>
        <v>23.5</v>
      </c>
      <c r="P23" s="41">
        <f t="shared" si="4"/>
        <v>47</v>
      </c>
      <c r="Q23" s="22">
        <v>3.5</v>
      </c>
      <c r="R23" s="1"/>
      <c r="S23" s="1"/>
      <c r="T23" s="1"/>
      <c r="U23" s="1"/>
      <c r="V23" s="1"/>
      <c r="W23" s="1"/>
      <c r="X23" s="2">
        <v>18</v>
      </c>
      <c r="Y23" s="2"/>
      <c r="Z23" s="2">
        <v>1</v>
      </c>
      <c r="AA23" s="2"/>
      <c r="AB23" s="2"/>
      <c r="AC23" s="7">
        <f>Q23+R23+S23+T23+U23+V23+W23</f>
        <v>3.5</v>
      </c>
      <c r="AD23" s="18">
        <f t="shared" si="6"/>
        <v>9</v>
      </c>
      <c r="AE23" s="6">
        <f>(Y23*3)+(Z23*5)+(AA23*5)+(AB23*20)</f>
        <v>5</v>
      </c>
      <c r="AF23" s="19">
        <f t="shared" si="7"/>
        <v>17.5</v>
      </c>
      <c r="AG23" s="22">
        <v>46.55</v>
      </c>
      <c r="AH23" s="1" t="s">
        <v>66</v>
      </c>
      <c r="AI23" s="1"/>
      <c r="AJ23" s="1"/>
      <c r="AK23" s="2">
        <v>6</v>
      </c>
      <c r="AL23" s="2" t="s">
        <v>66</v>
      </c>
      <c r="AM23" s="2">
        <v>2</v>
      </c>
      <c r="AN23" s="2"/>
      <c r="AO23" s="2"/>
      <c r="AP23" s="7">
        <v>46.55</v>
      </c>
      <c r="AQ23" s="18">
        <f t="shared" si="8"/>
        <v>3</v>
      </c>
      <c r="AR23" s="6">
        <v>10</v>
      </c>
      <c r="AS23" s="19">
        <f t="shared" si="9"/>
        <v>59.55</v>
      </c>
      <c r="AT23" s="22">
        <v>28.75</v>
      </c>
      <c r="AU23" s="1"/>
      <c r="AV23" s="1"/>
      <c r="AW23" s="2">
        <v>11</v>
      </c>
      <c r="AX23" s="2"/>
      <c r="AY23" s="2"/>
      <c r="AZ23" s="2">
        <v>1</v>
      </c>
      <c r="BA23" s="2"/>
      <c r="BB23" s="7">
        <f t="shared" si="10"/>
        <v>28.75</v>
      </c>
      <c r="BC23" s="18">
        <f t="shared" si="11"/>
        <v>5.5</v>
      </c>
      <c r="BD23" s="6">
        <f t="shared" si="36"/>
        <v>5</v>
      </c>
      <c r="BE23" s="19">
        <f t="shared" si="12"/>
        <v>39.25</v>
      </c>
      <c r="BF23" s="64">
        <v>106</v>
      </c>
      <c r="BG23" s="1"/>
      <c r="BH23" s="1"/>
      <c r="BI23" s="2">
        <v>12</v>
      </c>
      <c r="BJ23" s="2"/>
      <c r="BK23" s="2">
        <v>1</v>
      </c>
      <c r="BL23" s="2">
        <v>2</v>
      </c>
      <c r="BM23" s="2"/>
      <c r="BN23" s="7">
        <f t="shared" si="13"/>
        <v>106</v>
      </c>
      <c r="BO23" s="18">
        <f t="shared" si="14"/>
        <v>6</v>
      </c>
      <c r="BP23" s="6">
        <f>(BJ23*3)+(BK23*5)+(BL23*5)+(BM23*20)</f>
        <v>15</v>
      </c>
      <c r="BQ23" s="19">
        <f t="shared" si="15"/>
        <v>127</v>
      </c>
      <c r="BR23" s="74"/>
      <c r="BS23" s="1"/>
      <c r="BT23" s="1"/>
      <c r="BU23" s="2"/>
      <c r="BV23" s="2"/>
      <c r="BW23" s="2"/>
      <c r="BX23" s="2"/>
      <c r="BY23" s="2"/>
      <c r="BZ23" s="76">
        <f t="shared" si="37"/>
        <v>0</v>
      </c>
      <c r="CA23" s="18">
        <f t="shared" si="38"/>
        <v>0</v>
      </c>
      <c r="CB23" s="6">
        <f t="shared" si="39"/>
        <v>0</v>
      </c>
      <c r="CC23" s="78">
        <f t="shared" si="40"/>
        <v>0</v>
      </c>
      <c r="CD23" s="74"/>
      <c r="CE23" s="1"/>
      <c r="CF23" s="2"/>
      <c r="CG23" s="2"/>
      <c r="CH23" s="2"/>
      <c r="CI23" s="2"/>
      <c r="CJ23" s="2"/>
      <c r="CK23" s="76">
        <f t="shared" si="41"/>
        <v>0</v>
      </c>
      <c r="CL23" s="18">
        <f t="shared" si="42"/>
        <v>0</v>
      </c>
      <c r="CM23" s="6">
        <f t="shared" si="43"/>
        <v>0</v>
      </c>
      <c r="CN23" s="78">
        <f t="shared" si="44"/>
        <v>0</v>
      </c>
      <c r="CO23" s="74"/>
      <c r="CP23" s="1"/>
      <c r="CQ23" s="2"/>
      <c r="CR23" s="2"/>
      <c r="CS23" s="2"/>
      <c r="CT23" s="2"/>
      <c r="CU23" s="2"/>
      <c r="CV23" s="76">
        <f t="shared" si="45"/>
        <v>0</v>
      </c>
      <c r="CW23" s="18">
        <f t="shared" si="46"/>
        <v>0</v>
      </c>
      <c r="CX23" s="6">
        <f t="shared" si="47"/>
        <v>0</v>
      </c>
      <c r="CY23" s="78">
        <f t="shared" si="48"/>
        <v>0</v>
      </c>
      <c r="CZ23" s="74"/>
      <c r="DA23" s="1"/>
      <c r="DB23" s="2"/>
      <c r="DC23" s="2"/>
      <c r="DD23" s="2"/>
      <c r="DE23" s="2"/>
      <c r="DF23" s="2"/>
      <c r="DG23" s="76">
        <f t="shared" si="49"/>
        <v>0</v>
      </c>
      <c r="DH23" s="18">
        <f t="shared" si="50"/>
        <v>0</v>
      </c>
      <c r="DI23" s="6">
        <f t="shared" si="51"/>
        <v>0</v>
      </c>
      <c r="DJ23" s="78">
        <f t="shared" si="52"/>
        <v>0</v>
      </c>
    </row>
    <row r="24" spans="1:114">
      <c r="A24" s="66">
        <v>9</v>
      </c>
      <c r="B24" s="9" t="s">
        <v>105</v>
      </c>
      <c r="C24" s="52"/>
      <c r="D24" s="52"/>
      <c r="E24" s="52" t="s">
        <v>66</v>
      </c>
      <c r="F24" s="52" t="s">
        <v>25</v>
      </c>
      <c r="G24" s="52"/>
      <c r="H24" s="68" t="str">
        <f t="shared" si="35"/>
        <v/>
      </c>
      <c r="I24" s="68" t="e">
        <f ca="1">IF(AND($I$2="Y",K24&gt;0,OR(AND(H24=1,H33=10),AND(H24=2,#REF!=20),AND(H24=3,#REF!=30),AND(H24=4,H47=40),AND(H24=5,H56=50),AND(H24=6,H65=60),AND(H24=7,H74=70),AND(H24=8,H83=80),AND(H24=9,H92=90),AND(H24=10,H101=100))),VLOOKUP(K24-1,SortLookup!$A$13:$B$16,2,FALSE),"")</f>
        <v>#REF!</v>
      </c>
      <c r="J24" s="71">
        <f ca="1">IF(ISNA(VLOOKUP(F24,SortLookup!$A$1:$B$5,2,FALSE))," ",VLOOKUP(F24,SortLookup!$A$1:$B$5,2,FALSE))</f>
        <v>0</v>
      </c>
      <c r="K24" s="71" t="str">
        <f ca="1">IF(ISNA(VLOOKUP(G24,SortLookup!$A$7:$B$11,2,FALSE))," ",VLOOKUP(G24,SortLookup!$A$7:$B$11,2,FALSE))</f>
        <v xml:space="preserve"> </v>
      </c>
      <c r="L24" s="36">
        <f t="shared" si="0"/>
        <v>267.08</v>
      </c>
      <c r="M24" s="37">
        <f t="shared" si="1"/>
        <v>188.58</v>
      </c>
      <c r="N24" s="8">
        <f>AE24+AR24+BD24+BP24+CB24+CM24+CX24+DI24</f>
        <v>45</v>
      </c>
      <c r="O24" s="40">
        <f t="shared" si="3"/>
        <v>33.5</v>
      </c>
      <c r="P24" s="41">
        <f t="shared" si="4"/>
        <v>67</v>
      </c>
      <c r="Q24" s="22">
        <v>5.69</v>
      </c>
      <c r="R24" s="1"/>
      <c r="S24" s="1"/>
      <c r="T24" s="1"/>
      <c r="U24" s="1"/>
      <c r="V24" s="1"/>
      <c r="W24" s="1"/>
      <c r="X24" s="2">
        <v>7</v>
      </c>
      <c r="Y24" s="2"/>
      <c r="Z24" s="2"/>
      <c r="AA24" s="2"/>
      <c r="AB24" s="2"/>
      <c r="AC24" s="7">
        <f>Q24+R24+S24+T24+U24+V24+W24</f>
        <v>5.69</v>
      </c>
      <c r="AD24" s="18">
        <f t="shared" si="6"/>
        <v>3.5</v>
      </c>
      <c r="AE24" s="6">
        <f>(Y24*3)+(Z24*5)+(AA24*5)+(AB24*20)</f>
        <v>0</v>
      </c>
      <c r="AF24" s="19">
        <f t="shared" si="7"/>
        <v>9.19</v>
      </c>
      <c r="AG24" s="22">
        <v>37.69</v>
      </c>
      <c r="AH24" s="1" t="s">
        <v>66</v>
      </c>
      <c r="AI24" s="1"/>
      <c r="AJ24" s="1"/>
      <c r="AK24" s="2">
        <v>11</v>
      </c>
      <c r="AL24" s="2"/>
      <c r="AM24" s="2"/>
      <c r="AN24" s="2">
        <v>1</v>
      </c>
      <c r="AO24" s="2"/>
      <c r="AP24" s="7">
        <v>37.69</v>
      </c>
      <c r="AQ24" s="18">
        <f t="shared" si="8"/>
        <v>5.5</v>
      </c>
      <c r="AR24" s="6">
        <f>(AL24*3)+(AM24*5)+(AN24*5)+(AO24*20)</f>
        <v>5</v>
      </c>
      <c r="AS24" s="19">
        <f t="shared" si="9"/>
        <v>48.19</v>
      </c>
      <c r="AT24" s="22">
        <v>38.4</v>
      </c>
      <c r="AU24" s="1"/>
      <c r="AV24" s="1"/>
      <c r="AW24" s="2">
        <v>4</v>
      </c>
      <c r="AX24" s="2"/>
      <c r="AY24" s="2"/>
      <c r="AZ24" s="2">
        <v>2</v>
      </c>
      <c r="BA24" s="2"/>
      <c r="BB24" s="7">
        <f t="shared" si="10"/>
        <v>38.4</v>
      </c>
      <c r="BC24" s="18">
        <f t="shared" si="11"/>
        <v>2</v>
      </c>
      <c r="BD24" s="6">
        <f t="shared" si="36"/>
        <v>10</v>
      </c>
      <c r="BE24" s="19">
        <f t="shared" si="12"/>
        <v>50.4</v>
      </c>
      <c r="BF24" s="64">
        <v>106.8</v>
      </c>
      <c r="BG24" s="1"/>
      <c r="BH24" s="1"/>
      <c r="BI24" s="2">
        <v>45</v>
      </c>
      <c r="BJ24" s="2"/>
      <c r="BK24" s="2">
        <v>4</v>
      </c>
      <c r="BL24" s="2">
        <v>2</v>
      </c>
      <c r="BM24" s="2"/>
      <c r="BN24" s="7">
        <f t="shared" si="13"/>
        <v>106.8</v>
      </c>
      <c r="BO24" s="18">
        <f t="shared" si="14"/>
        <v>22.5</v>
      </c>
      <c r="BP24" s="6">
        <f>(BJ24*3)+(BK24*5)+(BL24*5)+(BM24*20)</f>
        <v>30</v>
      </c>
      <c r="BQ24" s="19">
        <f t="shared" si="15"/>
        <v>159.30000000000001</v>
      </c>
      <c r="BR24" s="74"/>
      <c r="BS24" s="1"/>
      <c r="BT24" s="1"/>
      <c r="BU24" s="2"/>
      <c r="BV24" s="2"/>
      <c r="BW24" s="2"/>
      <c r="BX24" s="2"/>
      <c r="BY24" s="2"/>
      <c r="BZ24" s="76">
        <f t="shared" si="37"/>
        <v>0</v>
      </c>
      <c r="CA24" s="18">
        <f t="shared" si="38"/>
        <v>0</v>
      </c>
      <c r="CB24" s="6">
        <f t="shared" si="39"/>
        <v>0</v>
      </c>
      <c r="CC24" s="78">
        <f t="shared" si="40"/>
        <v>0</v>
      </c>
      <c r="CD24" s="74"/>
      <c r="CE24" s="1"/>
      <c r="CF24" s="2"/>
      <c r="CG24" s="2"/>
      <c r="CH24" s="2"/>
      <c r="CI24" s="2"/>
      <c r="CJ24" s="2"/>
      <c r="CK24" s="76">
        <f t="shared" si="41"/>
        <v>0</v>
      </c>
      <c r="CL24" s="18">
        <f t="shared" si="42"/>
        <v>0</v>
      </c>
      <c r="CM24" s="6">
        <f t="shared" si="43"/>
        <v>0</v>
      </c>
      <c r="CN24" s="78">
        <f t="shared" si="44"/>
        <v>0</v>
      </c>
      <c r="CO24" s="74"/>
      <c r="CP24" s="1"/>
      <c r="CQ24" s="2"/>
      <c r="CR24" s="2"/>
      <c r="CS24" s="2"/>
      <c r="CT24" s="2"/>
      <c r="CU24" s="2"/>
      <c r="CV24" s="76">
        <f t="shared" si="45"/>
        <v>0</v>
      </c>
      <c r="CW24" s="18">
        <f t="shared" si="46"/>
        <v>0</v>
      </c>
      <c r="CX24" s="6">
        <f t="shared" si="47"/>
        <v>0</v>
      </c>
      <c r="CY24" s="78">
        <f t="shared" si="48"/>
        <v>0</v>
      </c>
      <c r="CZ24" s="74"/>
      <c r="DA24" s="1"/>
      <c r="DB24" s="2"/>
      <c r="DC24" s="2"/>
      <c r="DD24" s="2"/>
      <c r="DE24" s="2"/>
      <c r="DF24" s="2"/>
      <c r="DG24" s="76">
        <f t="shared" si="49"/>
        <v>0</v>
      </c>
      <c r="DH24" s="18">
        <f t="shared" si="50"/>
        <v>0</v>
      </c>
      <c r="DI24" s="6">
        <f t="shared" si="51"/>
        <v>0</v>
      </c>
      <c r="DJ24" s="78">
        <f t="shared" si="52"/>
        <v>0</v>
      </c>
    </row>
    <row r="25" spans="1:114">
      <c r="A25" s="66">
        <v>6</v>
      </c>
      <c r="B25" s="9" t="s">
        <v>106</v>
      </c>
      <c r="C25" s="52"/>
      <c r="D25" s="52"/>
      <c r="E25" s="52" t="s">
        <v>66</v>
      </c>
      <c r="F25" s="52" t="s">
        <v>28</v>
      </c>
      <c r="G25" s="52"/>
      <c r="H25" s="68" t="str">
        <f t="shared" si="35"/>
        <v/>
      </c>
      <c r="I25" s="68" t="e">
        <f ca="1">IF(AND($I$2="Y",K25&gt;0,OR(AND(H25=1,H34=10),AND(H25=2,#REF!=20),AND(H25=3,H41=30),AND(H25=4,H48=40),AND(H25=5,H57=50),AND(H25=6,H66=60),AND(H25=7,H75=70),AND(H25=8,H84=80),AND(H25=9,H93=90),AND(H25=10,H102=100))),VLOOKUP(K25-1,SortLookup!$A$13:$B$16,2,FALSE),"")</f>
        <v>#REF!</v>
      </c>
      <c r="J25" s="71">
        <f ca="1">IF(ISNA(VLOOKUP(F25,SortLookup!$A$1:$B$5,2,FALSE))," ",VLOOKUP(F25,SortLookup!$A$1:$B$5,2,FALSE))</f>
        <v>4</v>
      </c>
      <c r="K25" s="71" t="str">
        <f ca="1">IF(ISNA(VLOOKUP(G25,SortLookup!$A$7:$B$11,2,FALSE))," ",VLOOKUP(G25,SortLookup!$A$7:$B$11,2,FALSE))</f>
        <v xml:space="preserve"> </v>
      </c>
      <c r="L25" s="36">
        <f t="shared" si="0"/>
        <v>318.33999999999997</v>
      </c>
      <c r="M25" s="37">
        <f t="shared" si="1"/>
        <v>276.83999999999997</v>
      </c>
      <c r="N25" s="8">
        <f>AE25+AR25+BD25+BP25+CB25+CM25+CX25+DI25</f>
        <v>25</v>
      </c>
      <c r="O25" s="40">
        <f t="shared" si="3"/>
        <v>16.5</v>
      </c>
      <c r="P25" s="41">
        <f t="shared" si="4"/>
        <v>33</v>
      </c>
      <c r="Q25" s="22">
        <v>3.11</v>
      </c>
      <c r="R25" s="1"/>
      <c r="S25" s="1"/>
      <c r="T25" s="1"/>
      <c r="U25" s="1"/>
      <c r="V25" s="1"/>
      <c r="W25" s="1"/>
      <c r="X25" s="2">
        <v>16</v>
      </c>
      <c r="Y25" s="2"/>
      <c r="Z25" s="2">
        <v>1</v>
      </c>
      <c r="AA25" s="2"/>
      <c r="AB25" s="2"/>
      <c r="AC25" s="7">
        <v>3.11</v>
      </c>
      <c r="AD25" s="18">
        <f t="shared" si="6"/>
        <v>8</v>
      </c>
      <c r="AE25" s="6">
        <f>(Y25*3)+(Z25*5)+(AA25*5)+(AB25*20)</f>
        <v>5</v>
      </c>
      <c r="AF25" s="19">
        <f t="shared" si="7"/>
        <v>16.11</v>
      </c>
      <c r="AG25" s="22">
        <v>49.49</v>
      </c>
      <c r="AH25" s="1" t="s">
        <v>66</v>
      </c>
      <c r="AI25" s="1"/>
      <c r="AJ25" s="1"/>
      <c r="AK25" s="2">
        <v>6</v>
      </c>
      <c r="AL25" s="2"/>
      <c r="AM25" s="2"/>
      <c r="AN25" s="2">
        <v>1</v>
      </c>
      <c r="AO25" s="2"/>
      <c r="AP25" s="7">
        <v>49.49</v>
      </c>
      <c r="AQ25" s="18">
        <f t="shared" si="8"/>
        <v>3</v>
      </c>
      <c r="AR25" s="6">
        <f>(AL25*3)+(AM25*5)+(AN25*5)+(AO25*20)</f>
        <v>5</v>
      </c>
      <c r="AS25" s="19">
        <f t="shared" si="9"/>
        <v>57.49</v>
      </c>
      <c r="AT25" s="22">
        <v>20.04</v>
      </c>
      <c r="AU25" s="1"/>
      <c r="AV25" s="1"/>
      <c r="AW25" s="2">
        <v>6</v>
      </c>
      <c r="AX25" s="2"/>
      <c r="AY25" s="2"/>
      <c r="AZ25" s="2">
        <v>2</v>
      </c>
      <c r="BA25" s="2"/>
      <c r="BB25" s="7">
        <f t="shared" si="10"/>
        <v>20.04</v>
      </c>
      <c r="BC25" s="18">
        <f t="shared" si="11"/>
        <v>3</v>
      </c>
      <c r="BD25" s="6">
        <f t="shared" si="36"/>
        <v>10</v>
      </c>
      <c r="BE25" s="19">
        <f t="shared" si="12"/>
        <v>33.04</v>
      </c>
      <c r="BF25" s="63">
        <v>204.2</v>
      </c>
      <c r="BG25" s="1"/>
      <c r="BH25" s="1"/>
      <c r="BI25" s="2">
        <v>5</v>
      </c>
      <c r="BJ25" s="2"/>
      <c r="BK25" s="2"/>
      <c r="BL25" s="2">
        <v>1</v>
      </c>
      <c r="BM25" s="2"/>
      <c r="BN25" s="7">
        <f t="shared" si="13"/>
        <v>204.2</v>
      </c>
      <c r="BO25" s="18">
        <f t="shared" si="14"/>
        <v>2.5</v>
      </c>
      <c r="BP25" s="6">
        <f>(BJ25*3)+(BK25*5)+(BL25*5)+(BM25*20)</f>
        <v>5</v>
      </c>
      <c r="BQ25" s="19">
        <f t="shared" si="15"/>
        <v>211.7</v>
      </c>
      <c r="BR25" s="74"/>
      <c r="BS25" s="1"/>
      <c r="BT25" s="1"/>
      <c r="BU25" s="2"/>
      <c r="BV25" s="2"/>
      <c r="BW25" s="2"/>
      <c r="BX25" s="2"/>
      <c r="BY25" s="2"/>
      <c r="BZ25" s="76">
        <f t="shared" si="37"/>
        <v>0</v>
      </c>
      <c r="CA25" s="18">
        <f t="shared" si="38"/>
        <v>0</v>
      </c>
      <c r="CB25" s="6">
        <f t="shared" si="39"/>
        <v>0</v>
      </c>
      <c r="CC25" s="78">
        <f t="shared" si="40"/>
        <v>0</v>
      </c>
      <c r="CD25" s="74"/>
      <c r="CE25" s="1"/>
      <c r="CF25" s="2"/>
      <c r="CG25" s="2"/>
      <c r="CH25" s="2"/>
      <c r="CI25" s="2"/>
      <c r="CJ25" s="2"/>
      <c r="CK25" s="76">
        <f t="shared" si="41"/>
        <v>0</v>
      </c>
      <c r="CL25" s="18">
        <f t="shared" si="42"/>
        <v>0</v>
      </c>
      <c r="CM25" s="6">
        <f t="shared" si="43"/>
        <v>0</v>
      </c>
      <c r="CN25" s="78">
        <f t="shared" si="44"/>
        <v>0</v>
      </c>
      <c r="CO25" s="74"/>
      <c r="CP25" s="1"/>
      <c r="CQ25" s="2"/>
      <c r="CR25" s="2"/>
      <c r="CS25" s="2"/>
      <c r="CT25" s="2"/>
      <c r="CU25" s="2"/>
      <c r="CV25" s="76">
        <f t="shared" si="45"/>
        <v>0</v>
      </c>
      <c r="CW25" s="18">
        <f t="shared" si="46"/>
        <v>0</v>
      </c>
      <c r="CX25" s="6">
        <f t="shared" si="47"/>
        <v>0</v>
      </c>
      <c r="CY25" s="78">
        <f t="shared" si="48"/>
        <v>0</v>
      </c>
      <c r="CZ25" s="74"/>
      <c r="DA25" s="1"/>
      <c r="DB25" s="2"/>
      <c r="DC25" s="2"/>
      <c r="DD25" s="2"/>
      <c r="DE25" s="2"/>
      <c r="DF25" s="2"/>
      <c r="DG25" s="76">
        <f t="shared" si="49"/>
        <v>0</v>
      </c>
      <c r="DH25" s="18">
        <f t="shared" si="50"/>
        <v>0</v>
      </c>
      <c r="DI25" s="6">
        <f t="shared" si="51"/>
        <v>0</v>
      </c>
      <c r="DJ25" s="78">
        <f t="shared" si="52"/>
        <v>0</v>
      </c>
    </row>
  </sheetData>
  <sheetProtection selectLockedCell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  <mergeCell ref="BF1:BQ1"/>
  </mergeCells>
  <phoneticPr fontId="1" type="noConversion"/>
  <conditionalFormatting sqref="B23:B25 F23:F25 B3:G22 L3:L25">
    <cfRule type="expression" dxfId="0" priority="1" stopIfTrue="1">
      <formula>$C3&gt;1</formula>
    </cfRule>
  </conditionalFormatting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6640625" defaultRowHeight="13.2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>
      <c r="A1" s="10" t="s">
        <v>25</v>
      </c>
      <c r="B1" s="13">
        <v>0</v>
      </c>
      <c r="C1" s="11" t="s">
        <v>36</v>
      </c>
    </row>
    <row r="2" spans="1:3">
      <c r="A2" s="10" t="s">
        <v>26</v>
      </c>
      <c r="B2" s="13">
        <v>1</v>
      </c>
      <c r="C2" s="12" t="s">
        <v>38</v>
      </c>
    </row>
    <row r="3" spans="1:3">
      <c r="A3" s="10" t="s">
        <v>27</v>
      </c>
      <c r="B3" s="13">
        <v>2</v>
      </c>
      <c r="C3" s="12" t="s">
        <v>39</v>
      </c>
    </row>
    <row r="4" spans="1:3">
      <c r="A4" s="10" t="s">
        <v>11</v>
      </c>
      <c r="B4" s="13">
        <v>3</v>
      </c>
      <c r="C4" s="12" t="s">
        <v>34</v>
      </c>
    </row>
    <row r="5" spans="1:3">
      <c r="A5" s="10" t="s">
        <v>28</v>
      </c>
      <c r="B5" s="13">
        <v>4</v>
      </c>
      <c r="C5" s="12" t="s">
        <v>35</v>
      </c>
    </row>
    <row r="6" spans="1:3">
      <c r="A6" s="10"/>
      <c r="B6" s="13"/>
    </row>
    <row r="7" spans="1:3">
      <c r="A7" s="10" t="s">
        <v>29</v>
      </c>
      <c r="B7" s="13">
        <v>0</v>
      </c>
      <c r="C7" s="12" t="s">
        <v>37</v>
      </c>
    </row>
    <row r="8" spans="1:3">
      <c r="A8" s="10" t="s">
        <v>30</v>
      </c>
      <c r="B8" s="13">
        <v>1</v>
      </c>
      <c r="C8" s="12"/>
    </row>
    <row r="9" spans="1:3">
      <c r="A9" s="10" t="s">
        <v>31</v>
      </c>
      <c r="B9" s="13">
        <v>2</v>
      </c>
    </row>
    <row r="10" spans="1:3">
      <c r="A10" s="10" t="s">
        <v>32</v>
      </c>
      <c r="B10" s="13">
        <v>3</v>
      </c>
      <c r="C10" s="12"/>
    </row>
    <row r="11" spans="1:3">
      <c r="A11" s="10" t="s">
        <v>33</v>
      </c>
      <c r="B11" s="13">
        <v>4</v>
      </c>
      <c r="C11" s="12"/>
    </row>
    <row r="13" spans="1:3">
      <c r="A13" s="14">
        <v>0</v>
      </c>
      <c r="B13" s="10" t="s">
        <v>29</v>
      </c>
      <c r="C13" s="12" t="s">
        <v>59</v>
      </c>
    </row>
    <row r="14" spans="1:3">
      <c r="A14" s="14">
        <v>1</v>
      </c>
      <c r="B14" s="10" t="s">
        <v>30</v>
      </c>
      <c r="C14" s="12"/>
    </row>
    <row r="15" spans="1:3">
      <c r="A15" s="14">
        <v>2</v>
      </c>
      <c r="B15" s="10" t="s">
        <v>31</v>
      </c>
      <c r="C15" s="12"/>
    </row>
    <row r="16" spans="1:3">
      <c r="A16" s="14">
        <v>3</v>
      </c>
      <c r="B16" s="10" t="s">
        <v>32</v>
      </c>
      <c r="C16" s="12"/>
    </row>
    <row r="17" spans="1:3">
      <c r="A17" s="14">
        <v>4</v>
      </c>
      <c r="B17" t="s">
        <v>66</v>
      </c>
      <c r="C17" t="s">
        <v>67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6640625" defaultRowHeight="13.2"/>
  <cols>
    <col min="1" max="1" width="125.6640625" customWidth="1"/>
  </cols>
  <sheetData>
    <row r="1" spans="1:1" s="25" customFormat="1">
      <c r="A1" s="46" t="s">
        <v>12</v>
      </c>
    </row>
    <row r="2" spans="1:1" s="25" customFormat="1">
      <c r="A2" s="26"/>
    </row>
    <row r="3" spans="1:1" s="25" customFormat="1">
      <c r="A3" s="26"/>
    </row>
    <row r="4" spans="1:1" s="25" customFormat="1">
      <c r="A4" s="46" t="s">
        <v>69</v>
      </c>
    </row>
    <row r="5" spans="1:1" s="25" customFormat="1">
      <c r="A5" s="26" t="s">
        <v>70</v>
      </c>
    </row>
    <row r="6" spans="1:1" s="25" customFormat="1" ht="12.75" customHeight="1">
      <c r="A6" s="26"/>
    </row>
    <row r="7" spans="1:1">
      <c r="A7" s="26" t="s">
        <v>71</v>
      </c>
    </row>
    <row r="8" spans="1:1">
      <c r="A8" s="26" t="s">
        <v>72</v>
      </c>
    </row>
    <row r="9" spans="1:1">
      <c r="A9" s="26" t="s">
        <v>73</v>
      </c>
    </row>
    <row r="10" spans="1:1">
      <c r="A10" s="26" t="s">
        <v>74</v>
      </c>
    </row>
    <row r="11" spans="1:1">
      <c r="A11" s="26" t="s">
        <v>75</v>
      </c>
    </row>
    <row r="12" spans="1:1">
      <c r="A12" s="26" t="s">
        <v>76</v>
      </c>
    </row>
    <row r="13" spans="1:1">
      <c r="A13" s="26" t="s">
        <v>79</v>
      </c>
    </row>
    <row r="14" spans="1:1">
      <c r="A14" s="26" t="s">
        <v>80</v>
      </c>
    </row>
    <row r="15" spans="1:1">
      <c r="A15" s="26"/>
    </row>
    <row r="16" spans="1:1" ht="27" customHeight="1">
      <c r="A16" s="26" t="s">
        <v>0</v>
      </c>
    </row>
    <row r="17" spans="1:1">
      <c r="A17" s="26"/>
    </row>
    <row r="18" spans="1:1">
      <c r="A18" s="26"/>
    </row>
    <row r="19" spans="1:1" ht="26.4">
      <c r="A19" s="47" t="s">
        <v>9</v>
      </c>
    </row>
    <row r="20" spans="1:1">
      <c r="A20" s="47"/>
    </row>
    <row r="21" spans="1:1">
      <c r="A21" s="25"/>
    </row>
    <row r="22" spans="1:1">
      <c r="A22" s="48" t="s">
        <v>1</v>
      </c>
    </row>
    <row r="23" spans="1:1">
      <c r="A23" s="26" t="s">
        <v>71</v>
      </c>
    </row>
    <row r="24" spans="1:1">
      <c r="A24" s="25" t="s">
        <v>2</v>
      </c>
    </row>
    <row r="25" spans="1:1">
      <c r="A25" s="25" t="s">
        <v>8</v>
      </c>
    </row>
    <row r="26" spans="1:1">
      <c r="A26" s="25" t="s">
        <v>3</v>
      </c>
    </row>
    <row r="27" spans="1:1">
      <c r="A27" s="25" t="s">
        <v>4</v>
      </c>
    </row>
    <row r="28" spans="1:1">
      <c r="A28" s="25" t="s">
        <v>5</v>
      </c>
    </row>
    <row r="29" spans="1:1">
      <c r="A29" s="25" t="s">
        <v>10</v>
      </c>
    </row>
    <row r="30" spans="1:1">
      <c r="A30" s="25" t="s">
        <v>6</v>
      </c>
    </row>
    <row r="31" spans="1:1">
      <c r="A31" s="25" t="s">
        <v>7</v>
      </c>
    </row>
    <row r="32" spans="1:1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2009-09-26T20:53:39Z</dcterms:modified>
</cp:coreProperties>
</file>