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aveExternalLinkValues="0" defaultThemeVersion="124226"/>
  <bookViews>
    <workbookView xWindow="120" yWindow="36" windowWidth="13920" windowHeight="10464" tabRatio="245"/>
  </bookViews>
  <sheets>
    <sheet name="Scoresheet" sheetId="1" r:id="rId1"/>
    <sheet name="SortLookup" sheetId="4" r:id="rId2"/>
    <sheet name="Help" sheetId="5" r:id="rId3"/>
  </sheets>
  <definedNames>
    <definedName name="_xlnm.Print_Area" localSheetId="0">Scoresheet!$A$1:$DJ$22</definedName>
    <definedName name="_xlnm.Print_Titles" localSheetId="0">Scoresheet!$A:$G,Scoresheet!$1:$2</definedName>
  </definedNames>
  <calcPr calcId="101716" fullCalcOnLoad="1" fullPrecision="0"/>
  <customWorkbookViews>
    <customWorkbookView name=" James D. Morgan - Personal View" guid="{233156EF-6886-4018-8D35-72AEDB4F2C43}" mergeInterval="0" personalView="1" maximized="1" windowWidth="1221" windowHeight="736" tabRatio="202" activeSheetId="1"/>
  </customWorkbookViews>
</workbook>
</file>

<file path=xl/calcChain.xml><?xml version="1.0" encoding="utf-8"?>
<calcChain xmlns="http://schemas.openxmlformats.org/spreadsheetml/2006/main">
  <c r="P23" i="1"/>
  <c r="O23"/>
  <c r="P24"/>
  <c r="O24"/>
  <c r="AC23"/>
  <c r="BB23"/>
  <c r="BN23"/>
  <c r="BZ23"/>
  <c r="CK23"/>
  <c r="CV23"/>
  <c r="DG23"/>
  <c r="M23"/>
  <c r="BD23"/>
  <c r="CB23"/>
  <c r="CM23"/>
  <c r="CX23"/>
  <c r="DI23"/>
  <c r="N23"/>
  <c r="L23"/>
  <c r="AC24"/>
  <c r="BB24"/>
  <c r="BN24"/>
  <c r="BZ24"/>
  <c r="CK24"/>
  <c r="CV24"/>
  <c r="DG24"/>
  <c r="M24"/>
  <c r="AE24"/>
  <c r="AR24"/>
  <c r="BD24"/>
  <c r="CB24"/>
  <c r="CM24"/>
  <c r="CX24"/>
  <c r="DI24"/>
  <c r="N24"/>
  <c r="L24"/>
  <c r="DG17"/>
  <c r="DH17"/>
  <c r="DI17"/>
  <c r="DJ17"/>
  <c r="DG13"/>
  <c r="DH13"/>
  <c r="DI13"/>
  <c r="DJ13"/>
  <c r="DG10"/>
  <c r="DH10"/>
  <c r="DI10"/>
  <c r="DJ10"/>
  <c r="DG4"/>
  <c r="DH4"/>
  <c r="DI4"/>
  <c r="DJ4"/>
  <c r="CV17"/>
  <c r="CW17"/>
  <c r="CX17"/>
  <c r="CY17"/>
  <c r="CV13"/>
  <c r="CW13"/>
  <c r="CX13"/>
  <c r="CY13"/>
  <c r="CV10"/>
  <c r="CW10"/>
  <c r="CX10"/>
  <c r="CY10"/>
  <c r="CV4"/>
  <c r="CW4"/>
  <c r="CX4"/>
  <c r="CY4"/>
  <c r="CK17"/>
  <c r="CL17"/>
  <c r="CM17"/>
  <c r="CN17"/>
  <c r="CK13"/>
  <c r="CL13"/>
  <c r="CM13"/>
  <c r="CN13"/>
  <c r="CK10"/>
  <c r="CL10"/>
  <c r="CM10"/>
  <c r="CN10"/>
  <c r="CK4"/>
  <c r="CL4"/>
  <c r="CM4"/>
  <c r="CN4"/>
  <c r="BZ17"/>
  <c r="CA17"/>
  <c r="CB17"/>
  <c r="CC17"/>
  <c r="BZ13"/>
  <c r="CA13"/>
  <c r="CB13"/>
  <c r="CC13"/>
  <c r="BZ10"/>
  <c r="CA10"/>
  <c r="CB10"/>
  <c r="CC10"/>
  <c r="BZ4"/>
  <c r="CA4"/>
  <c r="CB4"/>
  <c r="CC4"/>
  <c r="BN17"/>
  <c r="BO17"/>
  <c r="BP17"/>
  <c r="BQ17"/>
  <c r="BN13"/>
  <c r="BO13"/>
  <c r="BP13"/>
  <c r="BQ13"/>
  <c r="BN10"/>
  <c r="BO10"/>
  <c r="BP10"/>
  <c r="BQ10"/>
  <c r="BN4"/>
  <c r="BO4"/>
  <c r="BP4"/>
  <c r="BQ4"/>
  <c r="BB17"/>
  <c r="BC17"/>
  <c r="BD17"/>
  <c r="BE17"/>
  <c r="BB13"/>
  <c r="BC13"/>
  <c r="BD13"/>
  <c r="BE13"/>
  <c r="BB10"/>
  <c r="BC10"/>
  <c r="BD10"/>
  <c r="BE10"/>
  <c r="BB4"/>
  <c r="BC4"/>
  <c r="BD4"/>
  <c r="BE4"/>
  <c r="AQ17"/>
  <c r="AR17"/>
  <c r="AS17"/>
  <c r="AQ13"/>
  <c r="AR13"/>
  <c r="AS13"/>
  <c r="AQ10"/>
  <c r="AR10"/>
  <c r="AS10"/>
  <c r="AQ4"/>
  <c r="AR4"/>
  <c r="AS4"/>
  <c r="AC4"/>
  <c r="AD4"/>
  <c r="AE4"/>
  <c r="AF4"/>
  <c r="AC17"/>
  <c r="AD17"/>
  <c r="AE17"/>
  <c r="AF17"/>
  <c r="AC13"/>
  <c r="AD13"/>
  <c r="AE13"/>
  <c r="AF13"/>
  <c r="AC10"/>
  <c r="AD10"/>
  <c r="AE10"/>
  <c r="AF10"/>
  <c r="AC6"/>
  <c r="AD6"/>
  <c r="AE6"/>
  <c r="AF6"/>
  <c r="AC7"/>
  <c r="AD7"/>
  <c r="AF7"/>
  <c r="AC8"/>
  <c r="AD8"/>
  <c r="AE8"/>
  <c r="AF8"/>
  <c r="AC9"/>
  <c r="AD9"/>
  <c r="AE9"/>
  <c r="AF9"/>
  <c r="AF11"/>
  <c r="AC12"/>
  <c r="AD12"/>
  <c r="AE12"/>
  <c r="AF12"/>
  <c r="AC14"/>
  <c r="AD14"/>
  <c r="AE14"/>
  <c r="AF14"/>
  <c r="AC15"/>
  <c r="AD15"/>
  <c r="AE15"/>
  <c r="AF15"/>
  <c r="AC16"/>
  <c r="AD16"/>
  <c r="AE16"/>
  <c r="AF16"/>
  <c r="AC18"/>
  <c r="AD18"/>
  <c r="AE18"/>
  <c r="AF18"/>
  <c r="AD19"/>
  <c r="AE19"/>
  <c r="AF19"/>
  <c r="AC20"/>
  <c r="AD20"/>
  <c r="AE20"/>
  <c r="AF20"/>
  <c r="AC21"/>
  <c r="AD21"/>
  <c r="AE21"/>
  <c r="AF21"/>
  <c r="AC22"/>
  <c r="AD22"/>
  <c r="AE22"/>
  <c r="AF22"/>
  <c r="AD24"/>
  <c r="AF24"/>
  <c r="AD23"/>
  <c r="AF23"/>
  <c r="P17"/>
  <c r="O17"/>
  <c r="N17"/>
  <c r="M17"/>
  <c r="L17"/>
  <c r="P13"/>
  <c r="O13"/>
  <c r="N13"/>
  <c r="M13"/>
  <c r="L13"/>
  <c r="P4"/>
  <c r="O4"/>
  <c r="N4"/>
  <c r="M4"/>
  <c r="L4"/>
  <c r="P10"/>
  <c r="O10"/>
  <c r="N10"/>
  <c r="M10"/>
  <c r="L10"/>
  <c r="BB18"/>
  <c r="BN18"/>
  <c r="BZ18"/>
  <c r="CK18"/>
  <c r="CV18"/>
  <c r="DG18"/>
  <c r="M18"/>
  <c r="AR18"/>
  <c r="BD18"/>
  <c r="BP18"/>
  <c r="CB18"/>
  <c r="CM18"/>
  <c r="CX18"/>
  <c r="DI18"/>
  <c r="N18"/>
  <c r="P18"/>
  <c r="O18"/>
  <c r="L18"/>
  <c r="J15"/>
  <c r="K15"/>
  <c r="K5"/>
  <c r="J5"/>
  <c r="H5"/>
  <c r="K3"/>
  <c r="J3"/>
  <c r="H3"/>
  <c r="K18"/>
  <c r="J18"/>
  <c r="H18"/>
  <c r="H15"/>
  <c r="J9"/>
  <c r="K9"/>
  <c r="H9"/>
  <c r="J6"/>
  <c r="K6"/>
  <c r="H6"/>
  <c r="J11"/>
  <c r="K11"/>
  <c r="H11"/>
  <c r="J14"/>
  <c r="K14"/>
  <c r="H14"/>
  <c r="J16"/>
  <c r="K16"/>
  <c r="H16"/>
  <c r="J20"/>
  <c r="K20"/>
  <c r="H20"/>
  <c r="J7"/>
  <c r="K7"/>
  <c r="H7"/>
  <c r="J21"/>
  <c r="K21"/>
  <c r="H21"/>
  <c r="J23"/>
  <c r="K23"/>
  <c r="H23"/>
  <c r="J22"/>
  <c r="K22"/>
  <c r="H22"/>
  <c r="J19"/>
  <c r="K19"/>
  <c r="H19"/>
  <c r="J12"/>
  <c r="K12"/>
  <c r="H12"/>
  <c r="J24"/>
  <c r="K24"/>
  <c r="H24"/>
  <c r="J8"/>
  <c r="K8"/>
  <c r="H8"/>
  <c r="DG3"/>
  <c r="DH3"/>
  <c r="DI3"/>
  <c r="DJ3"/>
  <c r="DH18"/>
  <c r="DJ18"/>
  <c r="DG15"/>
  <c r="DH15"/>
  <c r="DI15"/>
  <c r="DJ15"/>
  <c r="DG9"/>
  <c r="DH9"/>
  <c r="DI9"/>
  <c r="DJ9"/>
  <c r="DG6"/>
  <c r="DH6"/>
  <c r="DI6"/>
  <c r="DJ6"/>
  <c r="DG11"/>
  <c r="DH11"/>
  <c r="DI11"/>
  <c r="DJ11"/>
  <c r="DG14"/>
  <c r="DH14"/>
  <c r="DI14"/>
  <c r="DJ14"/>
  <c r="DG16"/>
  <c r="DH16"/>
  <c r="DI16"/>
  <c r="DJ16"/>
  <c r="DG20"/>
  <c r="DH20"/>
  <c r="DI20"/>
  <c r="DJ20"/>
  <c r="DG7"/>
  <c r="DH7"/>
  <c r="DI7"/>
  <c r="DJ7"/>
  <c r="DG21"/>
  <c r="DH21"/>
  <c r="DI21"/>
  <c r="DJ21"/>
  <c r="DH23"/>
  <c r="DJ23"/>
  <c r="DG22"/>
  <c r="DH22"/>
  <c r="DI22"/>
  <c r="DJ22"/>
  <c r="DG19"/>
  <c r="DH19"/>
  <c r="DI19"/>
  <c r="DJ19"/>
  <c r="DG12"/>
  <c r="DH12"/>
  <c r="DI12"/>
  <c r="DJ12"/>
  <c r="DH24"/>
  <c r="DJ24"/>
  <c r="DG8"/>
  <c r="DH8"/>
  <c r="DI8"/>
  <c r="DJ8"/>
  <c r="CV3"/>
  <c r="CW3"/>
  <c r="CX3"/>
  <c r="CY3"/>
  <c r="CW18"/>
  <c r="CY18"/>
  <c r="CV15"/>
  <c r="CW15"/>
  <c r="CX15"/>
  <c r="CY15"/>
  <c r="CV9"/>
  <c r="CW9"/>
  <c r="CX9"/>
  <c r="CY9"/>
  <c r="CV6"/>
  <c r="CW6"/>
  <c r="CX6"/>
  <c r="CY6"/>
  <c r="CV11"/>
  <c r="CW11"/>
  <c r="CX11"/>
  <c r="CY11"/>
  <c r="CV14"/>
  <c r="CW14"/>
  <c r="CX14"/>
  <c r="CY14"/>
  <c r="CV16"/>
  <c r="CW16"/>
  <c r="CX16"/>
  <c r="CY16"/>
  <c r="CV20"/>
  <c r="CW20"/>
  <c r="CX20"/>
  <c r="CY20"/>
  <c r="CV7"/>
  <c r="CW7"/>
  <c r="CX7"/>
  <c r="CY7"/>
  <c r="CV21"/>
  <c r="CW21"/>
  <c r="CX21"/>
  <c r="CY21"/>
  <c r="CW23"/>
  <c r="CY23"/>
  <c r="CV22"/>
  <c r="CW22"/>
  <c r="CX22"/>
  <c r="CY22"/>
  <c r="CV19"/>
  <c r="CW19"/>
  <c r="CX19"/>
  <c r="CY19"/>
  <c r="CV12"/>
  <c r="CW12"/>
  <c r="CX12"/>
  <c r="CY12"/>
  <c r="CW24"/>
  <c r="CY24"/>
  <c r="CV8"/>
  <c r="CW8"/>
  <c r="CX8"/>
  <c r="CY8"/>
  <c r="CK3"/>
  <c r="CL3"/>
  <c r="CM3"/>
  <c r="CN3"/>
  <c r="CL18"/>
  <c r="CN18"/>
  <c r="CK15"/>
  <c r="CL15"/>
  <c r="CM15"/>
  <c r="CN15"/>
  <c r="CK9"/>
  <c r="CL9"/>
  <c r="CM9"/>
  <c r="CN9"/>
  <c r="CK6"/>
  <c r="CL6"/>
  <c r="CM6"/>
  <c r="CN6"/>
  <c r="CK11"/>
  <c r="CL11"/>
  <c r="CM11"/>
  <c r="CN11"/>
  <c r="CK14"/>
  <c r="CL14"/>
  <c r="CM14"/>
  <c r="CN14"/>
  <c r="CK16"/>
  <c r="CL16"/>
  <c r="CM16"/>
  <c r="CN16"/>
  <c r="CK20"/>
  <c r="CL20"/>
  <c r="CM20"/>
  <c r="CN20"/>
  <c r="CK7"/>
  <c r="CL7"/>
  <c r="CM7"/>
  <c r="CN7"/>
  <c r="CK21"/>
  <c r="CL21"/>
  <c r="CM21"/>
  <c r="CN21"/>
  <c r="CL23"/>
  <c r="CN23"/>
  <c r="CK22"/>
  <c r="CL22"/>
  <c r="CM22"/>
  <c r="CN22"/>
  <c r="CK19"/>
  <c r="CL19"/>
  <c r="CM19"/>
  <c r="CN19"/>
  <c r="CK12"/>
  <c r="CL12"/>
  <c r="CM12"/>
  <c r="CN12"/>
  <c r="CL24"/>
  <c r="CN24"/>
  <c r="CK8"/>
  <c r="CL8"/>
  <c r="CM8"/>
  <c r="CN8"/>
  <c r="BZ3"/>
  <c r="CA3"/>
  <c r="CB3"/>
  <c r="CC3"/>
  <c r="CA18"/>
  <c r="CC18"/>
  <c r="BZ15"/>
  <c r="CA15"/>
  <c r="CB15"/>
  <c r="CC15"/>
  <c r="BZ9"/>
  <c r="CA9"/>
  <c r="CB9"/>
  <c r="CC9"/>
  <c r="BZ6"/>
  <c r="CA6"/>
  <c r="CB6"/>
  <c r="CC6"/>
  <c r="BZ11"/>
  <c r="CA11"/>
  <c r="CB11"/>
  <c r="CC11"/>
  <c r="BZ14"/>
  <c r="CA14"/>
  <c r="CB14"/>
  <c r="CC14"/>
  <c r="BZ16"/>
  <c r="CA16"/>
  <c r="CB16"/>
  <c r="CC16"/>
  <c r="BZ20"/>
  <c r="CA20"/>
  <c r="CB20"/>
  <c r="CC20"/>
  <c r="BZ7"/>
  <c r="CA7"/>
  <c r="CB7"/>
  <c r="CC7"/>
  <c r="BZ21"/>
  <c r="CA21"/>
  <c r="CB21"/>
  <c r="CC21"/>
  <c r="CA23"/>
  <c r="CC23"/>
  <c r="BZ22"/>
  <c r="CA22"/>
  <c r="CB22"/>
  <c r="CC22"/>
  <c r="BZ19"/>
  <c r="CA19"/>
  <c r="CB19"/>
  <c r="CC19"/>
  <c r="BZ12"/>
  <c r="CA12"/>
  <c r="CB12"/>
  <c r="CC12"/>
  <c r="CA24"/>
  <c r="CC24"/>
  <c r="BZ8"/>
  <c r="CA8"/>
  <c r="CB8"/>
  <c r="CC8"/>
  <c r="BN3"/>
  <c r="BO3"/>
  <c r="BP3"/>
  <c r="BQ3"/>
  <c r="BO18"/>
  <c r="BQ18"/>
  <c r="BN15"/>
  <c r="BO15"/>
  <c r="BQ15"/>
  <c r="BN9"/>
  <c r="BO9"/>
  <c r="BP9"/>
  <c r="BQ9"/>
  <c r="BN6"/>
  <c r="BO6"/>
  <c r="BP6"/>
  <c r="BQ6"/>
  <c r="BN11"/>
  <c r="BO11"/>
  <c r="BP11"/>
  <c r="BQ11"/>
  <c r="BN14"/>
  <c r="BO14"/>
  <c r="BQ14"/>
  <c r="BN16"/>
  <c r="BO16"/>
  <c r="BQ16"/>
  <c r="BN20"/>
  <c r="BO20"/>
  <c r="BP20"/>
  <c r="BQ20"/>
  <c r="BN7"/>
  <c r="BO7"/>
  <c r="BP7"/>
  <c r="BQ7"/>
  <c r="BN21"/>
  <c r="BO21"/>
  <c r="BP21"/>
  <c r="BQ21"/>
  <c r="BO23"/>
  <c r="BQ23"/>
  <c r="BN22"/>
  <c r="BO22"/>
  <c r="BP22"/>
  <c r="BQ22"/>
  <c r="BN19"/>
  <c r="BO19"/>
  <c r="BP19"/>
  <c r="BQ19"/>
  <c r="BN12"/>
  <c r="BO12"/>
  <c r="BP12"/>
  <c r="BQ12"/>
  <c r="BO24"/>
  <c r="BN8"/>
  <c r="BO8"/>
  <c r="BB3"/>
  <c r="BC3"/>
  <c r="BD3"/>
  <c r="BE3"/>
  <c r="BC18"/>
  <c r="BE18"/>
  <c r="BB15"/>
  <c r="BC15"/>
  <c r="BD15"/>
  <c r="BE15"/>
  <c r="BB9"/>
  <c r="BC9"/>
  <c r="BE9"/>
  <c r="BB6"/>
  <c r="BC6"/>
  <c r="BD6"/>
  <c r="BE6"/>
  <c r="BB11"/>
  <c r="BC11"/>
  <c r="BD11"/>
  <c r="BE11"/>
  <c r="BB14"/>
  <c r="BC14"/>
  <c r="BD14"/>
  <c r="BE14"/>
  <c r="BB16"/>
  <c r="BC16"/>
  <c r="BD16"/>
  <c r="BE16"/>
  <c r="BB20"/>
  <c r="BC20"/>
  <c r="BD20"/>
  <c r="BE20"/>
  <c r="BB7"/>
  <c r="BC7"/>
  <c r="BD7"/>
  <c r="BE7"/>
  <c r="BB21"/>
  <c r="BC21"/>
  <c r="BD21"/>
  <c r="BE21"/>
  <c r="BC23"/>
  <c r="BE23"/>
  <c r="BB22"/>
  <c r="BC22"/>
  <c r="BD22"/>
  <c r="BE22"/>
  <c r="BB19"/>
  <c r="BC19"/>
  <c r="BD19"/>
  <c r="BE19"/>
  <c r="BB12"/>
  <c r="BC12"/>
  <c r="BE12"/>
  <c r="BC24"/>
  <c r="BE24"/>
  <c r="BB8"/>
  <c r="BC8"/>
  <c r="BD8"/>
  <c r="BE8"/>
  <c r="AQ3"/>
  <c r="AR3"/>
  <c r="AS3"/>
  <c r="AQ18"/>
  <c r="AS18"/>
  <c r="AQ15"/>
  <c r="AS15"/>
  <c r="AQ9"/>
  <c r="AR9"/>
  <c r="AS9"/>
  <c r="AQ6"/>
  <c r="AQ11"/>
  <c r="AR11"/>
  <c r="AS11"/>
  <c r="AQ14"/>
  <c r="AS14"/>
  <c r="AQ16"/>
  <c r="AR16"/>
  <c r="AS16"/>
  <c r="AQ20"/>
  <c r="AS20"/>
  <c r="AQ7"/>
  <c r="AQ21"/>
  <c r="AR21"/>
  <c r="AS21"/>
  <c r="AQ23"/>
  <c r="AS23"/>
  <c r="AQ22"/>
  <c r="AR22"/>
  <c r="AS22"/>
  <c r="AQ19"/>
  <c r="AR19"/>
  <c r="AS19"/>
  <c r="AQ12"/>
  <c r="AS12"/>
  <c r="AQ24"/>
  <c r="AS24"/>
  <c r="AQ8"/>
  <c r="AR8"/>
  <c r="AS8"/>
  <c r="AC3"/>
  <c r="AD3"/>
  <c r="AE3"/>
  <c r="AF3"/>
  <c r="DG5"/>
  <c r="DH5"/>
  <c r="DI5"/>
  <c r="DJ5"/>
  <c r="CV5"/>
  <c r="CW5"/>
  <c r="CX5"/>
  <c r="CY5"/>
  <c r="CK5"/>
  <c r="CL5"/>
  <c r="CM5"/>
  <c r="CN5"/>
  <c r="BZ5"/>
  <c r="CA5"/>
  <c r="CB5"/>
  <c r="CC5"/>
  <c r="BN5"/>
  <c r="BO5"/>
  <c r="BP5"/>
  <c r="BQ5"/>
  <c r="BB5"/>
  <c r="BC5"/>
  <c r="BD5"/>
  <c r="BE5"/>
  <c r="AQ5"/>
  <c r="AR5"/>
  <c r="AS5"/>
  <c r="AC5"/>
  <c r="AD5"/>
  <c r="AE5"/>
  <c r="AF5"/>
  <c r="I5"/>
  <c r="M3"/>
  <c r="N3"/>
  <c r="P3"/>
  <c r="O3"/>
  <c r="L3"/>
  <c r="M15"/>
  <c r="N15"/>
  <c r="P15"/>
  <c r="O15"/>
  <c r="L15"/>
  <c r="M9"/>
  <c r="N9"/>
  <c r="P9"/>
  <c r="O9"/>
  <c r="L9"/>
  <c r="M6"/>
  <c r="P6"/>
  <c r="O6"/>
  <c r="L6"/>
  <c r="M11"/>
  <c r="N11"/>
  <c r="P11"/>
  <c r="O11"/>
  <c r="M14"/>
  <c r="N14"/>
  <c r="P14"/>
  <c r="O14"/>
  <c r="L14"/>
  <c r="M16"/>
  <c r="N16"/>
  <c r="P16"/>
  <c r="O16"/>
  <c r="L16"/>
  <c r="M20"/>
  <c r="N20"/>
  <c r="P20"/>
  <c r="O20"/>
  <c r="L20"/>
  <c r="M7"/>
  <c r="N7"/>
  <c r="P7"/>
  <c r="O7"/>
  <c r="L7"/>
  <c r="M21"/>
  <c r="N21"/>
  <c r="P21"/>
  <c r="O21"/>
  <c r="L21"/>
  <c r="M22"/>
  <c r="N22"/>
  <c r="P22"/>
  <c r="O22"/>
  <c r="L22"/>
  <c r="M19"/>
  <c r="N19"/>
  <c r="P19"/>
  <c r="O19"/>
  <c r="L19"/>
  <c r="M12"/>
  <c r="N12"/>
  <c r="P12"/>
  <c r="O12"/>
  <c r="L12"/>
  <c r="M8"/>
  <c r="P8"/>
  <c r="O8"/>
  <c r="M5"/>
  <c r="N5"/>
  <c r="P5"/>
  <c r="I3"/>
  <c r="I18"/>
  <c r="I15"/>
  <c r="I9"/>
  <c r="I6"/>
  <c r="I11"/>
  <c r="I14"/>
  <c r="I16"/>
  <c r="I20"/>
  <c r="I7"/>
  <c r="I21"/>
  <c r="I23"/>
  <c r="I22"/>
  <c r="I19"/>
  <c r="I12"/>
  <c r="I24"/>
  <c r="I8"/>
  <c r="O5"/>
  <c r="L5"/>
</calcChain>
</file>

<file path=xl/comments1.xml><?xml version="1.0" encoding="utf-8"?>
<comments xmlns="http://schemas.openxmlformats.org/spreadsheetml/2006/main">
  <authors>
    <author>Aaron Burns</author>
  </authors>
  <commentList>
    <comment ref="C2" authorId="0">
      <text>
        <r>
          <rPr>
            <sz val="8"/>
            <color indexed="81"/>
            <rFont val="Tahoma"/>
          </rPr>
          <t>If re-shoots are allowed, which attempt was this score?  Only the first attempt is counted - others are there for information only.</t>
        </r>
      </text>
    </comment>
    <comment ref="G2" authorId="0">
      <text>
        <r>
          <rPr>
            <sz val="8"/>
            <color indexed="81"/>
            <rFont val="Tahoma"/>
          </rPr>
          <t>In ODPL, we don't rank based on Class.</t>
        </r>
      </text>
    </comment>
  </commentList>
</comments>
</file>

<file path=xl/sharedStrings.xml><?xml version="1.0" encoding="utf-8"?>
<sst xmlns="http://schemas.openxmlformats.org/spreadsheetml/2006/main" count="276" uniqueCount="109">
  <si>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</si>
  <si>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</si>
  <si>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</si>
  <si>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</si>
  <si>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</si>
  <si>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</si>
  <si>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</si>
  <si>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</si>
  <si>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</si>
  <si>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</si>
  <si>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</si>
  <si>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</si>
  <si>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</si>
  <si>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Class</t>
  </si>
  <si>
    <t>Stage 1</t>
  </si>
  <si>
    <t>Competitor</t>
  </si>
  <si>
    <t>Div</t>
  </si>
  <si>
    <t>Stage 2</t>
  </si>
  <si>
    <t>Stage 3</t>
  </si>
  <si>
    <t>Stage 4</t>
  </si>
  <si>
    <t>Stage 5</t>
  </si>
  <si>
    <t>Stage 6</t>
  </si>
  <si>
    <t>Stage 7</t>
  </si>
  <si>
    <t>Stage 8</t>
  </si>
  <si>
    <t>Match Totals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</si>
  <si>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</si>
  <si>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</si>
  <si>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</si>
  <si>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</si>
  <si>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</si>
  <si>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</si>
  <si>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</si>
  <si>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</si>
  <si>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</si>
  <si>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</si>
  <si>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</si>
  <si>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</si>
  <si>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</si>
  <si>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</si>
  <si>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</si>
  <si>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Entry #</t>
  </si>
  <si>
    <t>IDPA #</t>
  </si>
  <si>
    <t>Spl Cat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</si>
  <si>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</si>
  <si>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</si>
  <si>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</si>
  <si>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</si>
  <si>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</si>
  <si>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</si>
  <si>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</si>
  <si>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</si>
  <si>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</si>
  <si>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</si>
  <si>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</si>
  <si>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</si>
  <si>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</si>
  <si>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</si>
  <si>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</si>
  <si>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</si>
  <si>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</si>
  <si>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Pts Dn/2</t>
  </si>
  <si>
    <t>Tot Pts Dn</t>
  </si>
  <si>
    <t>Tot Raw Time</t>
  </si>
  <si>
    <t>Tot Pen Time</t>
  </si>
  <si>
    <t>Tot Pts Dn/2</t>
  </si>
  <si>
    <t>Total Match Score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</si>
  <si>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</si>
  <si>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</si>
  <si>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</si>
  <si>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</si>
  <si>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</si>
  <si>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</si>
  <si>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</si>
  <si>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</si>
  <si>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</si>
  <si>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</si>
  <si>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</si>
  <si>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>Attempt</t>
  </si>
  <si>
    <t>Name (First, Last Initial)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</si>
  <si>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</si>
  <si>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</si>
  <si>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</si>
  <si>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</si>
  <si>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Rank?</t>
  </si>
  <si>
    <t>Promote?</t>
  </si>
  <si>
    <t>JORDI R</t>
  </si>
  <si>
    <t>24,40</t>
  </si>
  <si>
    <t>KIRK R</t>
  </si>
  <si>
    <t>MIKE R</t>
  </si>
  <si>
    <t>HAL B</t>
  </si>
  <si>
    <t>JOHN H</t>
  </si>
  <si>
    <t>TY M</t>
  </si>
  <si>
    <t>ROD P</t>
  </si>
  <si>
    <t>O</t>
  </si>
  <si>
    <t>AARON B</t>
  </si>
  <si>
    <t>LARRY D</t>
  </si>
  <si>
    <t>TIM M</t>
  </si>
  <si>
    <t>DAVE H</t>
  </si>
  <si>
    <t>RICHARD G</t>
  </si>
  <si>
    <t>TED V</t>
  </si>
  <si>
    <t>JIM H</t>
  </si>
  <si>
    <t>DICKSON L</t>
  </si>
  <si>
    <t>DAVE P</t>
  </si>
  <si>
    <t>BRENDA C</t>
  </si>
  <si>
    <t>SHANE S</t>
  </si>
  <si>
    <t>RON D</t>
  </si>
  <si>
    <t>IAN F</t>
  </si>
  <si>
    <t>BOB H</t>
  </si>
  <si>
    <t>KANG L</t>
  </si>
</sst>
</file>

<file path=xl/styles.xml><?xml version="1.0" encoding="utf-8"?>
<styleSheet xmlns="http://schemas.openxmlformats.org/spreadsheetml/2006/main">
  <numFmts count="1">
    <numFmt numFmtId="173" formatCode="0.0"/>
  </numFmts>
  <fonts count="7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sz val="8"/>
      <color indexed="81"/>
      <name val="Tahoma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2" fontId="0" fillId="0" borderId="0" xfId="0" applyNumberFormat="1" applyBorder="1" applyAlignment="1" applyProtection="1">
      <alignment horizontal="right" vertical="center"/>
      <protection locked="0"/>
    </xf>
    <xf numFmtId="1" fontId="0" fillId="0" borderId="0" xfId="0" applyNumberFormat="1" applyBorder="1" applyAlignment="1" applyProtection="1">
      <alignment horizontal="right" vertical="center"/>
      <protection locked="0"/>
    </xf>
    <xf numFmtId="0" fontId="0" fillId="0" borderId="1" xfId="0" applyBorder="1"/>
    <xf numFmtId="0" fontId="0" fillId="0" borderId="0" xfId="0" applyBorder="1"/>
    <xf numFmtId="0" fontId="0" fillId="0" borderId="0" xfId="0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right" vertical="center"/>
    </xf>
    <xf numFmtId="2" fontId="0" fillId="0" borderId="2" xfId="0" applyNumberFormat="1" applyBorder="1" applyAlignment="1" applyProtection="1">
      <alignment horizontal="right" vertical="center"/>
    </xf>
    <xf numFmtId="1" fontId="0" fillId="0" borderId="3" xfId="0" applyNumberFormat="1" applyBorder="1" applyAlignment="1" applyProtection="1">
      <alignment horizontal="right" vertical="center"/>
    </xf>
    <xf numFmtId="49" fontId="0" fillId="0" borderId="0" xfId="0" applyNumberFormat="1" applyBorder="1" applyAlignment="1" applyProtection="1">
      <alignment horizontal="left" vertical="center"/>
      <protection locked="0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1" fontId="3" fillId="0" borderId="2" xfId="0" applyNumberFormat="1" applyFont="1" applyBorder="1" applyAlignment="1" applyProtection="1">
      <alignment horizontal="center" vertical="center"/>
    </xf>
    <xf numFmtId="1" fontId="1" fillId="0" borderId="3" xfId="0" applyNumberFormat="1" applyFont="1" applyBorder="1" applyAlignment="1" applyProtection="1">
      <alignment horizontal="center" vertical="center"/>
    </xf>
    <xf numFmtId="0" fontId="0" fillId="0" borderId="0" xfId="0" applyBorder="1" applyProtection="1"/>
    <xf numFmtId="173" fontId="0" fillId="0" borderId="0" xfId="0" applyNumberFormat="1" applyBorder="1" applyAlignment="1" applyProtection="1">
      <alignment horizontal="right" vertical="center"/>
    </xf>
    <xf numFmtId="2" fontId="2" fillId="0" borderId="4" xfId="0" applyNumberFormat="1" applyFont="1" applyBorder="1" applyAlignment="1" applyProtection="1">
      <alignment horizontal="right" vertical="center"/>
    </xf>
    <xf numFmtId="1" fontId="1" fillId="0" borderId="5" xfId="0" applyNumberFormat="1" applyFont="1" applyBorder="1" applyAlignment="1" applyProtection="1">
      <alignment horizontal="center" vertical="center"/>
    </xf>
    <xf numFmtId="1" fontId="3" fillId="0" borderId="4" xfId="0" applyNumberFormat="1" applyFont="1" applyBorder="1" applyAlignment="1" applyProtection="1">
      <alignment horizontal="center" vertical="center"/>
    </xf>
    <xf numFmtId="2" fontId="0" fillId="0" borderId="6" xfId="0" applyNumberFormat="1" applyBorder="1" applyAlignment="1" applyProtection="1">
      <alignment horizontal="right" vertical="center"/>
      <protection locked="0"/>
    </xf>
    <xf numFmtId="1" fontId="0" fillId="0" borderId="1" xfId="0" applyNumberFormat="1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center" vertical="center"/>
    </xf>
    <xf numFmtId="49" fontId="0" fillId="0" borderId="0" xfId="0" applyNumberFormat="1" applyAlignment="1">
      <alignment wrapText="1"/>
    </xf>
    <xf numFmtId="49" fontId="0" fillId="0" borderId="0" xfId="0" applyNumberFormat="1" applyAlignment="1" applyProtection="1">
      <alignment wrapText="1"/>
    </xf>
    <xf numFmtId="49" fontId="2" fillId="0" borderId="7" xfId="0" applyNumberFormat="1" applyFont="1" applyBorder="1" applyAlignment="1" applyProtection="1">
      <alignment horizontal="center" wrapText="1"/>
    </xf>
    <xf numFmtId="49" fontId="2" fillId="0" borderId="8" xfId="0" applyNumberFormat="1" applyFont="1" applyBorder="1" applyAlignment="1" applyProtection="1">
      <alignment horizontal="center" wrapText="1"/>
    </xf>
    <xf numFmtId="49" fontId="2" fillId="0" borderId="9" xfId="0" applyNumberFormat="1" applyFont="1" applyBorder="1" applyAlignment="1" applyProtection="1">
      <alignment horizontal="center" wrapText="1"/>
    </xf>
    <xf numFmtId="49" fontId="4" fillId="0" borderId="10" xfId="0" applyNumberFormat="1" applyFont="1" applyBorder="1" applyAlignment="1" applyProtection="1">
      <alignment horizontal="center" vertical="center" textRotation="180"/>
    </xf>
    <xf numFmtId="49" fontId="4" fillId="0" borderId="9" xfId="0" applyNumberFormat="1" applyFont="1" applyBorder="1" applyAlignment="1" applyProtection="1">
      <alignment horizontal="center" vertical="center" textRotation="180"/>
    </xf>
    <xf numFmtId="49" fontId="2" fillId="0" borderId="11" xfId="0" applyNumberFormat="1" applyFont="1" applyBorder="1" applyAlignment="1" applyProtection="1">
      <alignment horizontal="center" wrapText="1"/>
    </xf>
    <xf numFmtId="49" fontId="2" fillId="0" borderId="10" xfId="0" applyNumberFormat="1" applyFont="1" applyBorder="1" applyAlignment="1" applyProtection="1">
      <alignment horizontal="center" wrapText="1"/>
    </xf>
    <xf numFmtId="49" fontId="2" fillId="0" borderId="12" xfId="0" applyNumberFormat="1" applyFont="1" applyBorder="1" applyAlignment="1" applyProtection="1">
      <alignment horizontal="center" wrapText="1"/>
    </xf>
    <xf numFmtId="49" fontId="2" fillId="0" borderId="13" xfId="0" applyNumberFormat="1" applyFont="1" applyBorder="1" applyAlignment="1" applyProtection="1">
      <alignment horizontal="center" wrapText="1"/>
    </xf>
    <xf numFmtId="2" fontId="2" fillId="0" borderId="14" xfId="0" applyNumberFormat="1" applyFont="1" applyBorder="1" applyAlignment="1" applyProtection="1">
      <alignment horizontal="right" vertical="center"/>
    </xf>
    <xf numFmtId="2" fontId="0" fillId="0" borderId="15" xfId="0" applyNumberFormat="1" applyBorder="1" applyAlignment="1" applyProtection="1">
      <alignment horizontal="right" vertical="center"/>
    </xf>
    <xf numFmtId="49" fontId="2" fillId="0" borderId="16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 wrapText="1"/>
    </xf>
    <xf numFmtId="173" fontId="0" fillId="0" borderId="18" xfId="0" applyNumberFormat="1" applyBorder="1" applyAlignment="1" applyProtection="1">
      <alignment horizontal="right" vertical="center"/>
    </xf>
    <xf numFmtId="1" fontId="0" fillId="0" borderId="19" xfId="0" applyNumberFormat="1" applyBorder="1" applyAlignment="1" applyProtection="1">
      <alignment horizontal="right" vertical="center"/>
    </xf>
    <xf numFmtId="49" fontId="4" fillId="0" borderId="20" xfId="0" applyNumberFormat="1" applyFont="1" applyBorder="1" applyAlignment="1" applyProtection="1">
      <alignment horizontal="center" wrapText="1"/>
    </xf>
    <xf numFmtId="49" fontId="4" fillId="0" borderId="21" xfId="0" applyNumberFormat="1" applyFont="1" applyBorder="1" applyAlignment="1" applyProtection="1">
      <alignment horizontal="center" wrapText="1"/>
    </xf>
    <xf numFmtId="49" fontId="4" fillId="0" borderId="22" xfId="0" applyNumberFormat="1" applyFont="1" applyBorder="1" applyAlignment="1" applyProtection="1">
      <alignment horizontal="center" vertical="center" wrapText="1"/>
      <protection locked="0"/>
    </xf>
    <xf numFmtId="49" fontId="4" fillId="0" borderId="23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wrapText="1"/>
    </xf>
    <xf numFmtId="49" fontId="5" fillId="0" borderId="0" xfId="0" applyNumberFormat="1" applyFont="1" applyAlignment="1" applyProtection="1">
      <alignment wrapText="1"/>
    </xf>
    <xf numFmtId="49" fontId="2" fillId="0" borderId="0" xfId="0" applyNumberFormat="1" applyFont="1" applyAlignment="1">
      <alignment wrapText="1"/>
    </xf>
    <xf numFmtId="49" fontId="2" fillId="0" borderId="8" xfId="0" applyNumberFormat="1" applyFont="1" applyBorder="1" applyAlignment="1" applyProtection="1">
      <alignment horizontal="center" textRotation="90" wrapText="1"/>
    </xf>
    <xf numFmtId="49" fontId="2" fillId="0" borderId="7" xfId="0" applyNumberFormat="1" applyFont="1" applyBorder="1" applyAlignment="1" applyProtection="1">
      <alignment horizontal="center" textRotation="90" wrapText="1"/>
    </xf>
    <xf numFmtId="1" fontId="2" fillId="0" borderId="8" xfId="0" applyNumberFormat="1" applyFont="1" applyBorder="1" applyAlignment="1" applyProtection="1">
      <alignment horizontal="center" textRotation="90" wrapText="1"/>
    </xf>
    <xf numFmtId="1" fontId="0" fillId="0" borderId="0" xfId="0" applyNumberFormat="1" applyBorder="1" applyAlignment="1" applyProtection="1">
      <alignment horizontal="left" vertical="center"/>
      <protection locked="0"/>
    </xf>
    <xf numFmtId="1" fontId="0" fillId="0" borderId="0" xfId="0" applyNumberFormat="1" applyBorder="1"/>
    <xf numFmtId="49" fontId="0" fillId="0" borderId="0" xfId="0" applyNumberFormat="1" applyFill="1" applyBorder="1" applyAlignment="1" applyProtection="1">
      <alignment horizontal="left" vertical="center"/>
      <protection locked="0"/>
    </xf>
    <xf numFmtId="1" fontId="0" fillId="0" borderId="0" xfId="0" applyNumberFormat="1" applyFill="1" applyBorder="1" applyAlignment="1" applyProtection="1">
      <alignment horizontal="left" vertical="center"/>
      <protection locked="0"/>
    </xf>
    <xf numFmtId="2" fontId="0" fillId="0" borderId="6" xfId="0" applyNumberFormat="1" applyFill="1" applyBorder="1" applyAlignment="1" applyProtection="1">
      <alignment horizontal="right" vertical="center"/>
      <protection locked="0"/>
    </xf>
    <xf numFmtId="1" fontId="0" fillId="0" borderId="0" xfId="0" applyNumberFormat="1" applyFill="1" applyBorder="1" applyAlignment="1" applyProtection="1">
      <alignment horizontal="right" vertical="center"/>
      <protection locked="0"/>
    </xf>
    <xf numFmtId="2" fontId="0" fillId="0" borderId="0" xfId="0" applyNumberFormat="1" applyFill="1" applyBorder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/>
      <protection locked="0"/>
    </xf>
    <xf numFmtId="1" fontId="1" fillId="0" borderId="0" xfId="0" applyNumberFormat="1" applyFont="1" applyBorder="1" applyAlignment="1" applyProtection="1">
      <alignment horizontal="center" vertical="center"/>
    </xf>
    <xf numFmtId="0" fontId="0" fillId="0" borderId="5" xfId="0" applyBorder="1" applyProtection="1"/>
    <xf numFmtId="0" fontId="0" fillId="0" borderId="3" xfId="0" applyBorder="1" applyProtection="1"/>
    <xf numFmtId="1" fontId="3" fillId="0" borderId="0" xfId="0" applyNumberFormat="1" applyFont="1" applyBorder="1" applyAlignment="1" applyProtection="1">
      <alignment horizontal="center" vertical="center"/>
    </xf>
    <xf numFmtId="0" fontId="0" fillId="0" borderId="2" xfId="0" applyBorder="1" applyProtection="1"/>
    <xf numFmtId="0" fontId="0" fillId="0" borderId="4" xfId="0" applyBorder="1" applyProtection="1"/>
    <xf numFmtId="2" fontId="2" fillId="0" borderId="0" xfId="0" applyNumberFormat="1" applyFont="1" applyBorder="1" applyAlignment="1" applyProtection="1">
      <alignment horizontal="right" vertical="center"/>
    </xf>
    <xf numFmtId="2" fontId="0" fillId="0" borderId="0" xfId="0" applyNumberFormat="1" applyBorder="1" applyAlignment="1" applyProtection="1">
      <alignment horizontal="right" vertical="center"/>
    </xf>
    <xf numFmtId="2" fontId="2" fillId="0" borderId="1" xfId="0" applyNumberFormat="1" applyFont="1" applyBorder="1" applyAlignment="1" applyProtection="1">
      <alignment horizontal="right" vertical="center"/>
    </xf>
    <xf numFmtId="2" fontId="2" fillId="0" borderId="0" xfId="0" applyNumberFormat="1" applyFont="1" applyAlignment="1" applyProtection="1">
      <alignment horizontal="right" vertical="center"/>
    </xf>
    <xf numFmtId="2" fontId="0" fillId="0" borderId="0" xfId="0" applyNumberFormat="1" applyAlignment="1" applyProtection="1">
      <alignment horizontal="right" vertical="center"/>
      <protection locked="0"/>
    </xf>
    <xf numFmtId="0" fontId="0" fillId="0" borderId="6" xfId="0" applyBorder="1"/>
    <xf numFmtId="49" fontId="2" fillId="0" borderId="24" xfId="0" applyNumberFormat="1" applyFont="1" applyBorder="1" applyAlignment="1" applyProtection="1">
      <alignment horizontal="center"/>
    </xf>
    <xf numFmtId="49" fontId="2" fillId="0" borderId="24" xfId="0" applyNumberFormat="1" applyFont="1" applyBorder="1" applyAlignment="1">
      <alignment horizontal="center"/>
    </xf>
    <xf numFmtId="49" fontId="2" fillId="0" borderId="26" xfId="0" applyNumberFormat="1" applyFont="1" applyBorder="1" applyAlignment="1" applyProtection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49" fontId="4" fillId="0" borderId="25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</cellXfs>
  <cellStyles count="1">
    <cellStyle name="Normal" xfId="0" builtinId="0"/>
  </cellStyles>
  <dxfs count="1">
    <dxf>
      <font>
        <condense val="0"/>
        <extend val="0"/>
        <color indexed="2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J24"/>
  <sheetViews>
    <sheetView tabSelected="1" zoomScaleNormal="100" workbookViewId="0">
      <pane xSplit="7" ySplit="2" topLeftCell="H3" activePane="bottomRight" state="frozenSplit"/>
      <selection pane="topRight" activeCell="K1" sqref="K1"/>
      <selection pane="bottomLeft" activeCell="A3" sqref="A3"/>
      <selection pane="bottomRight" activeCell="B18" sqref="B18"/>
    </sheetView>
  </sheetViews>
  <sheetFormatPr defaultColWidth="6.44140625" defaultRowHeight="13.2"/>
  <cols>
    <col min="1" max="1" width="3.33203125" style="5" customWidth="1"/>
    <col min="2" max="2" width="25.6640625" style="4" bestFit="1" customWidth="1"/>
    <col min="3" max="3" width="2.44140625" style="53" customWidth="1"/>
    <col min="4" max="4" width="3.33203125" style="4" customWidth="1"/>
    <col min="5" max="5" width="4" style="4" customWidth="1"/>
    <col min="6" max="6" width="4.6640625" style="4" customWidth="1"/>
    <col min="7" max="7" width="5.6640625" style="4" customWidth="1"/>
    <col min="8" max="9" width="3.6640625" style="17" hidden="1" customWidth="1"/>
    <col min="10" max="11" width="2" style="17" hidden="1" customWidth="1"/>
    <col min="12" max="12" width="8.88671875" style="17" bestFit="1" customWidth="1"/>
    <col min="13" max="13" width="8.88671875" style="4" bestFit="1" customWidth="1"/>
    <col min="14" max="14" width="5.33203125" style="4" customWidth="1"/>
    <col min="15" max="16" width="8.88671875" style="4" bestFit="1" customWidth="1"/>
    <col min="17" max="23" width="5.44140625" style="4" customWidth="1"/>
    <col min="24" max="24" width="3.6640625" style="4" customWidth="1"/>
    <col min="25" max="27" width="2.33203125" style="4" customWidth="1"/>
    <col min="28" max="28" width="3.44140625" style="4" customWidth="1"/>
    <col min="29" max="29" width="6.6640625" style="4" bestFit="1" customWidth="1"/>
    <col min="30" max="30" width="4.5546875" style="4" bestFit="1" customWidth="1"/>
    <col min="31" max="31" width="4.33203125" style="4" customWidth="1"/>
    <col min="32" max="32" width="7" style="3" bestFit="1" customWidth="1"/>
    <col min="33" max="35" width="5.44140625" customWidth="1"/>
    <col min="36" max="36" width="5.44140625" style="4" customWidth="1"/>
    <col min="37" max="37" width="3.6640625" customWidth="1"/>
    <col min="38" max="40" width="2.33203125" customWidth="1"/>
    <col min="41" max="41" width="3.44140625" customWidth="1"/>
    <col min="42" max="42" width="6.44140625" style="4" bestFit="1" customWidth="1"/>
    <col min="43" max="43" width="4.44140625" style="4" bestFit="1" customWidth="1"/>
    <col min="44" max="44" width="4.33203125" bestFit="1" customWidth="1"/>
    <col min="45" max="45" width="6.44140625" customWidth="1"/>
    <col min="46" max="48" width="5.44140625" customWidth="1"/>
    <col min="49" max="49" width="3.6640625" customWidth="1"/>
    <col min="50" max="52" width="2.33203125" customWidth="1"/>
    <col min="53" max="53" width="3.44140625" customWidth="1"/>
    <col min="54" max="54" width="6.44140625" style="4" bestFit="1" customWidth="1"/>
    <col min="55" max="55" width="4.44140625" style="4" bestFit="1" customWidth="1"/>
    <col min="56" max="56" width="4.33203125" bestFit="1" customWidth="1"/>
    <col min="57" max="57" width="6.44140625" customWidth="1"/>
    <col min="58" max="59" width="5.44140625" customWidth="1"/>
    <col min="60" max="60" width="5.44140625" style="4" customWidth="1"/>
    <col min="61" max="61" width="3.6640625" customWidth="1"/>
    <col min="62" max="64" width="2.33203125" customWidth="1"/>
    <col min="65" max="65" width="3.44140625" customWidth="1"/>
    <col min="66" max="66" width="6.44140625" style="4" bestFit="1" customWidth="1"/>
    <col min="67" max="67" width="4.44140625" style="4" bestFit="1" customWidth="1"/>
    <col min="68" max="68" width="4.33203125" customWidth="1"/>
    <col min="69" max="69" width="6.44140625" customWidth="1"/>
    <col min="70" max="72" width="5.44140625" customWidth="1"/>
    <col min="73" max="73" width="3.6640625" customWidth="1"/>
    <col min="74" max="76" width="2.33203125" customWidth="1"/>
    <col min="77" max="77" width="3.44140625" customWidth="1"/>
    <col min="78" max="78" width="6.44140625" style="4" bestFit="1" customWidth="1"/>
    <col min="79" max="79" width="4.44140625" style="4" bestFit="1" customWidth="1"/>
    <col min="80" max="80" width="4.33203125" customWidth="1"/>
    <col min="81" max="81" width="6.44140625" customWidth="1"/>
    <col min="82" max="83" width="5.44140625" customWidth="1"/>
    <col min="84" max="84" width="3.6640625" customWidth="1"/>
    <col min="85" max="87" width="2.33203125" customWidth="1"/>
    <col min="88" max="88" width="3.44140625" customWidth="1"/>
    <col min="89" max="89" width="6.44140625" style="4" bestFit="1" customWidth="1"/>
    <col min="90" max="90" width="4.44140625" style="4" bestFit="1" customWidth="1"/>
    <col min="91" max="91" width="4.33203125" customWidth="1"/>
    <col min="92" max="92" width="6.44140625" customWidth="1"/>
    <col min="93" max="94" width="5.44140625" customWidth="1"/>
    <col min="95" max="95" width="3.6640625" customWidth="1"/>
    <col min="96" max="98" width="2.33203125" customWidth="1"/>
    <col min="99" max="99" width="3.44140625" customWidth="1"/>
    <col min="100" max="100" width="6.44140625" style="4" bestFit="1" customWidth="1"/>
    <col min="101" max="101" width="4.44140625" style="4" bestFit="1" customWidth="1"/>
    <col min="102" max="102" width="4.33203125" customWidth="1"/>
    <col min="103" max="103" width="6.44140625" customWidth="1"/>
    <col min="104" max="105" width="5.44140625" customWidth="1"/>
    <col min="106" max="106" width="3.6640625" customWidth="1"/>
    <col min="107" max="109" width="2.33203125" customWidth="1"/>
    <col min="110" max="110" width="3.44140625" customWidth="1"/>
    <col min="111" max="111" width="6.44140625" style="4" bestFit="1" customWidth="1"/>
    <col min="112" max="112" width="4.44140625" style="4" bestFit="1" customWidth="1"/>
    <col min="113" max="113" width="4.33203125" customWidth="1"/>
  </cols>
  <sheetData>
    <row r="1" spans="1:114" ht="27" customHeight="1" thickTop="1">
      <c r="A1" s="73" t="s">
        <v>15</v>
      </c>
      <c r="B1" s="74"/>
      <c r="C1" s="74"/>
      <c r="D1" s="74"/>
      <c r="E1" s="74"/>
      <c r="F1" s="74"/>
      <c r="G1" s="74"/>
      <c r="H1" s="42" t="s">
        <v>83</v>
      </c>
      <c r="I1" s="43" t="s">
        <v>84</v>
      </c>
      <c r="J1" s="78" t="s">
        <v>43</v>
      </c>
      <c r="K1" s="79"/>
      <c r="L1" s="75" t="s">
        <v>24</v>
      </c>
      <c r="M1" s="76"/>
      <c r="N1" s="76"/>
      <c r="O1" s="76"/>
      <c r="P1" s="77"/>
      <c r="Q1" s="73" t="s">
        <v>14</v>
      </c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 t="s">
        <v>17</v>
      </c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 t="s">
        <v>18</v>
      </c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 t="s">
        <v>19</v>
      </c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 t="s">
        <v>20</v>
      </c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 t="s">
        <v>21</v>
      </c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 t="s">
        <v>22</v>
      </c>
      <c r="CP1" s="73"/>
      <c r="CQ1" s="73"/>
      <c r="CR1" s="73"/>
      <c r="CS1" s="73"/>
      <c r="CT1" s="73"/>
      <c r="CU1" s="73"/>
      <c r="CV1" s="73"/>
      <c r="CW1" s="73"/>
      <c r="CX1" s="73"/>
      <c r="CY1" s="73"/>
      <c r="CZ1" s="73" t="s">
        <v>23</v>
      </c>
      <c r="DA1" s="73"/>
      <c r="DB1" s="73"/>
      <c r="DC1" s="73"/>
      <c r="DD1" s="73"/>
      <c r="DE1" s="73"/>
      <c r="DF1" s="73"/>
      <c r="DG1" s="73"/>
      <c r="DH1" s="73"/>
      <c r="DI1" s="73"/>
      <c r="DJ1" s="73"/>
    </row>
    <row r="2" spans="1:114" ht="42" customHeight="1" thickBot="1">
      <c r="A2" s="50" t="s">
        <v>40</v>
      </c>
      <c r="B2" s="28" t="s">
        <v>78</v>
      </c>
      <c r="C2" s="51" t="s">
        <v>77</v>
      </c>
      <c r="D2" s="49" t="s">
        <v>41</v>
      </c>
      <c r="E2" s="28" t="s">
        <v>42</v>
      </c>
      <c r="F2" s="28" t="s">
        <v>16</v>
      </c>
      <c r="G2" s="29" t="s">
        <v>13</v>
      </c>
      <c r="H2" s="44" t="s">
        <v>68</v>
      </c>
      <c r="I2" s="45" t="s">
        <v>68</v>
      </c>
      <c r="J2" s="30" t="s">
        <v>81</v>
      </c>
      <c r="K2" s="31" t="s">
        <v>82</v>
      </c>
      <c r="L2" s="34" t="s">
        <v>65</v>
      </c>
      <c r="M2" s="35" t="s">
        <v>62</v>
      </c>
      <c r="N2" s="32" t="s">
        <v>63</v>
      </c>
      <c r="O2" s="38" t="s">
        <v>64</v>
      </c>
      <c r="P2" s="39" t="s">
        <v>61</v>
      </c>
      <c r="Q2" s="27" t="s">
        <v>45</v>
      </c>
      <c r="R2" s="28" t="s">
        <v>46</v>
      </c>
      <c r="S2" s="28" t="s">
        <v>47</v>
      </c>
      <c r="T2" s="28" t="s">
        <v>48</v>
      </c>
      <c r="U2" s="28" t="s">
        <v>49</v>
      </c>
      <c r="V2" s="28" t="s">
        <v>50</v>
      </c>
      <c r="W2" s="28" t="s">
        <v>51</v>
      </c>
      <c r="X2" s="28" t="s">
        <v>44</v>
      </c>
      <c r="Y2" s="28" t="s">
        <v>52</v>
      </c>
      <c r="Z2" s="28" t="s">
        <v>53</v>
      </c>
      <c r="AA2" s="28" t="s">
        <v>54</v>
      </c>
      <c r="AB2" s="32" t="s">
        <v>55</v>
      </c>
      <c r="AC2" s="33" t="s">
        <v>56</v>
      </c>
      <c r="AD2" s="28" t="s">
        <v>60</v>
      </c>
      <c r="AE2" s="28" t="s">
        <v>57</v>
      </c>
      <c r="AF2" s="29" t="s">
        <v>58</v>
      </c>
      <c r="AG2" s="27" t="s">
        <v>45</v>
      </c>
      <c r="AH2" s="28" t="s">
        <v>46</v>
      </c>
      <c r="AI2" s="28" t="s">
        <v>47</v>
      </c>
      <c r="AJ2" s="28" t="s">
        <v>48</v>
      </c>
      <c r="AK2" s="28" t="s">
        <v>44</v>
      </c>
      <c r="AL2" s="28" t="s">
        <v>52</v>
      </c>
      <c r="AM2" s="28" t="s">
        <v>53</v>
      </c>
      <c r="AN2" s="28" t="s">
        <v>54</v>
      </c>
      <c r="AO2" s="28" t="s">
        <v>55</v>
      </c>
      <c r="AP2" s="33" t="s">
        <v>56</v>
      </c>
      <c r="AQ2" s="28" t="s">
        <v>60</v>
      </c>
      <c r="AR2" s="28" t="s">
        <v>57</v>
      </c>
      <c r="AS2" s="29" t="s">
        <v>58</v>
      </c>
      <c r="AT2" s="27" t="s">
        <v>45</v>
      </c>
      <c r="AU2" s="28" t="s">
        <v>46</v>
      </c>
      <c r="AV2" s="28" t="s">
        <v>47</v>
      </c>
      <c r="AW2" s="28" t="s">
        <v>44</v>
      </c>
      <c r="AX2" s="28" t="s">
        <v>52</v>
      </c>
      <c r="AY2" s="28" t="s">
        <v>53</v>
      </c>
      <c r="AZ2" s="28" t="s">
        <v>54</v>
      </c>
      <c r="BA2" s="28" t="s">
        <v>55</v>
      </c>
      <c r="BB2" s="33" t="s">
        <v>56</v>
      </c>
      <c r="BC2" s="28" t="s">
        <v>60</v>
      </c>
      <c r="BD2" s="28" t="s">
        <v>57</v>
      </c>
      <c r="BE2" s="29" t="s">
        <v>58</v>
      </c>
      <c r="BF2" s="27" t="s">
        <v>45</v>
      </c>
      <c r="BG2" s="28" t="s">
        <v>46</v>
      </c>
      <c r="BH2" s="28" t="s">
        <v>47</v>
      </c>
      <c r="BI2" s="28" t="s">
        <v>44</v>
      </c>
      <c r="BJ2" s="28" t="s">
        <v>52</v>
      </c>
      <c r="BK2" s="28" t="s">
        <v>53</v>
      </c>
      <c r="BL2" s="28" t="s">
        <v>54</v>
      </c>
      <c r="BM2" s="28" t="s">
        <v>55</v>
      </c>
      <c r="BN2" s="33" t="s">
        <v>56</v>
      </c>
      <c r="BO2" s="28" t="s">
        <v>60</v>
      </c>
      <c r="BP2" s="28" t="s">
        <v>57</v>
      </c>
      <c r="BQ2" s="29" t="s">
        <v>58</v>
      </c>
      <c r="BR2" s="27" t="s">
        <v>45</v>
      </c>
      <c r="BS2" s="28" t="s">
        <v>46</v>
      </c>
      <c r="BT2" s="28" t="s">
        <v>47</v>
      </c>
      <c r="BU2" s="28" t="s">
        <v>44</v>
      </c>
      <c r="BV2" s="28" t="s">
        <v>52</v>
      </c>
      <c r="BW2" s="28" t="s">
        <v>53</v>
      </c>
      <c r="BX2" s="28" t="s">
        <v>54</v>
      </c>
      <c r="BY2" s="28" t="s">
        <v>55</v>
      </c>
      <c r="BZ2" s="33" t="s">
        <v>56</v>
      </c>
      <c r="CA2" s="28" t="s">
        <v>60</v>
      </c>
      <c r="CB2" s="28" t="s">
        <v>57</v>
      </c>
      <c r="CC2" s="29" t="s">
        <v>58</v>
      </c>
      <c r="CD2" s="27" t="s">
        <v>45</v>
      </c>
      <c r="CE2" s="28" t="s">
        <v>46</v>
      </c>
      <c r="CF2" s="28" t="s">
        <v>44</v>
      </c>
      <c r="CG2" s="28" t="s">
        <v>52</v>
      </c>
      <c r="CH2" s="28" t="s">
        <v>53</v>
      </c>
      <c r="CI2" s="28" t="s">
        <v>54</v>
      </c>
      <c r="CJ2" s="28" t="s">
        <v>55</v>
      </c>
      <c r="CK2" s="33" t="s">
        <v>56</v>
      </c>
      <c r="CL2" s="28" t="s">
        <v>60</v>
      </c>
      <c r="CM2" s="28" t="s">
        <v>57</v>
      </c>
      <c r="CN2" s="29" t="s">
        <v>58</v>
      </c>
      <c r="CO2" s="27" t="s">
        <v>45</v>
      </c>
      <c r="CP2" s="28" t="s">
        <v>46</v>
      </c>
      <c r="CQ2" s="28" t="s">
        <v>44</v>
      </c>
      <c r="CR2" s="28" t="s">
        <v>52</v>
      </c>
      <c r="CS2" s="28" t="s">
        <v>53</v>
      </c>
      <c r="CT2" s="28" t="s">
        <v>54</v>
      </c>
      <c r="CU2" s="28" t="s">
        <v>55</v>
      </c>
      <c r="CV2" s="33" t="s">
        <v>56</v>
      </c>
      <c r="CW2" s="28" t="s">
        <v>60</v>
      </c>
      <c r="CX2" s="28" t="s">
        <v>57</v>
      </c>
      <c r="CY2" s="29" t="s">
        <v>58</v>
      </c>
      <c r="CZ2" s="27" t="s">
        <v>45</v>
      </c>
      <c r="DA2" s="28" t="s">
        <v>46</v>
      </c>
      <c r="DB2" s="28" t="s">
        <v>44</v>
      </c>
      <c r="DC2" s="28" t="s">
        <v>52</v>
      </c>
      <c r="DD2" s="28" t="s">
        <v>53</v>
      </c>
      <c r="DE2" s="28" t="s">
        <v>54</v>
      </c>
      <c r="DF2" s="28" t="s">
        <v>55</v>
      </c>
      <c r="DG2" s="33" t="s">
        <v>56</v>
      </c>
      <c r="DH2" s="28" t="s">
        <v>60</v>
      </c>
      <c r="DI2" s="28" t="s">
        <v>57</v>
      </c>
      <c r="DJ2" s="29" t="s">
        <v>58</v>
      </c>
    </row>
    <row r="3" spans="1:114" ht="13.8" thickTop="1">
      <c r="A3" s="24">
        <v>9</v>
      </c>
      <c r="B3" s="9" t="s">
        <v>95</v>
      </c>
      <c r="C3" s="52"/>
      <c r="D3" s="52"/>
      <c r="E3" s="52" t="s">
        <v>66</v>
      </c>
      <c r="F3" s="52" t="s">
        <v>25</v>
      </c>
      <c r="G3" s="52"/>
      <c r="H3" s="20" t="str">
        <f>IF(AND(OR($H$2="Y",$I$2="Y"),J3&lt;5,K3&lt;5),IF(AND(J3=J2,K3=K2),H2+1,1),"")</f>
        <v/>
      </c>
      <c r="I3" s="16" t="e">
        <f ca="1">IF(AND($I$2="Y",K3&gt;0,OR(AND(H3=1,H12=10),AND(H3=2,#REF!=20),AND(H3=3,H19=30),AND(H3=4,H25=40),AND(H3=5,H34=50),AND(H3=6,H43=60),AND(H3=7,H52=70),AND(H3=8,H61=80),AND(H3=9,H70=90),AND(H3=10,H79=100))),VLOOKUP(K3-1,SortLookup!$A$13:$B$16,2,FALSE),"")</f>
        <v>#REF!</v>
      </c>
      <c r="J3" s="15">
        <f ca="1">IF(ISNA(VLOOKUP(F3,SortLookup!$A$1:$B$5,2,FALSE))," ",VLOOKUP(F3,SortLookup!$A$1:$B$5,2,FALSE))</f>
        <v>0</v>
      </c>
      <c r="K3" s="21" t="str">
        <f ca="1">IF(ISNA(VLOOKUP(G3,SortLookup!$A$7:$B$11,2,FALSE))," ",VLOOKUP(G3,SortLookup!$A$7:$B$11,2,FALSE))</f>
        <v xml:space="preserve"> </v>
      </c>
      <c r="L3" s="36">
        <f>M3+N3+O3</f>
        <v>115.04</v>
      </c>
      <c r="M3" s="37">
        <f t="shared" ref="M3:M24" si="0">AC3+AP3+BB3+BN3+BZ3+CK3+CV3+DG3</f>
        <v>90.04</v>
      </c>
      <c r="N3" s="8">
        <f>AE3+AR3+BD3+BP3+CB3+CM3+CX3+DI3</f>
        <v>5</v>
      </c>
      <c r="O3" s="40">
        <f t="shared" ref="O3:O24" si="1">P3/2</f>
        <v>20</v>
      </c>
      <c r="P3" s="41">
        <f t="shared" ref="P3:P24" si="2">X3+AK3+AW3+BI3+BU3+CF3+CQ3+DB3</f>
        <v>40</v>
      </c>
      <c r="Q3" s="22">
        <v>8.34</v>
      </c>
      <c r="R3" s="1"/>
      <c r="S3" s="1"/>
      <c r="T3" s="1"/>
      <c r="U3" s="1"/>
      <c r="V3" s="1"/>
      <c r="W3" s="1"/>
      <c r="X3" s="2">
        <v>2</v>
      </c>
      <c r="Y3" s="2"/>
      <c r="Z3" s="2"/>
      <c r="AA3" s="2"/>
      <c r="AB3" s="23"/>
      <c r="AC3" s="7">
        <f t="shared" ref="AC3:AC10" si="3">Q3+R3+S3+T3+U3+V3+W3</f>
        <v>8.34</v>
      </c>
      <c r="AD3" s="18">
        <f t="shared" ref="AD3:AD10" si="4">X3/2</f>
        <v>1</v>
      </c>
      <c r="AE3" s="6">
        <f>(Y3*3)+(Z3*5)+(AA3*5)+(AB3*20)</f>
        <v>0</v>
      </c>
      <c r="AF3" s="19">
        <f t="shared" ref="AF3:AF24" si="5">AC3+AD3+AE3</f>
        <v>9.34</v>
      </c>
      <c r="AG3" s="22">
        <v>25.27</v>
      </c>
      <c r="AH3" s="1" t="s">
        <v>66</v>
      </c>
      <c r="AI3" s="1"/>
      <c r="AJ3" s="1"/>
      <c r="AK3" s="2">
        <v>6</v>
      </c>
      <c r="AL3" s="2"/>
      <c r="AM3" s="2"/>
      <c r="AN3" s="2"/>
      <c r="AO3" s="2"/>
      <c r="AP3" s="7">
        <v>25.27</v>
      </c>
      <c r="AQ3" s="18">
        <f t="shared" ref="AQ3:AQ24" si="6">AK3/2</f>
        <v>3</v>
      </c>
      <c r="AR3" s="6">
        <f>(AL3*3)+(AM3*5)+(AN3*5)+(AO3*20)</f>
        <v>0</v>
      </c>
      <c r="AS3" s="19">
        <f>AP3+AQ3+AR3</f>
        <v>28.27</v>
      </c>
      <c r="AT3" s="22">
        <v>6.04</v>
      </c>
      <c r="AU3" s="1">
        <v>5.96</v>
      </c>
      <c r="AV3" s="1">
        <v>6.42</v>
      </c>
      <c r="AW3" s="2">
        <v>27</v>
      </c>
      <c r="AX3" s="2"/>
      <c r="AY3" s="2"/>
      <c r="AZ3" s="2">
        <v>1</v>
      </c>
      <c r="BA3" s="2"/>
      <c r="BB3" s="7">
        <f t="shared" ref="BB3:BB24" si="7">AT3+AU3+AV3</f>
        <v>18.420000000000002</v>
      </c>
      <c r="BC3" s="18">
        <f t="shared" ref="BC3:BC24" si="8">AW3/2</f>
        <v>13.5</v>
      </c>
      <c r="BD3" s="6">
        <f t="shared" ref="BD3:BD8" si="9">(AX3*3)+(AY3*5)+(AZ3*5)+(BA3*20)</f>
        <v>5</v>
      </c>
      <c r="BE3" s="19">
        <f t="shared" ref="BE3:BE24" si="10">BB3+BC3+BD3</f>
        <v>36.92</v>
      </c>
      <c r="BF3" s="22">
        <v>38.01</v>
      </c>
      <c r="BG3" s="1"/>
      <c r="BH3" s="1"/>
      <c r="BI3" s="2">
        <v>5</v>
      </c>
      <c r="BJ3" s="2"/>
      <c r="BK3" s="2"/>
      <c r="BL3" s="2"/>
      <c r="BM3" s="2"/>
      <c r="BN3" s="7">
        <f t="shared" ref="BN3:BN24" si="11">BF3+BG3+BH3</f>
        <v>38.01</v>
      </c>
      <c r="BO3" s="18">
        <f t="shared" ref="BO3:BO24" si="12">BI3/2</f>
        <v>2.5</v>
      </c>
      <c r="BP3" s="6">
        <f>(BJ3*3)+(BK3*5)+(BL3*5)+(BM3*20)</f>
        <v>0</v>
      </c>
      <c r="BQ3" s="19">
        <f>BN3+BO3+BP3</f>
        <v>40.51</v>
      </c>
      <c r="BR3" s="22"/>
      <c r="BS3" s="1"/>
      <c r="BT3" s="1"/>
      <c r="BU3" s="2"/>
      <c r="BV3" s="2"/>
      <c r="BW3" s="2"/>
      <c r="BX3" s="2"/>
      <c r="BY3" s="2"/>
      <c r="BZ3" s="7">
        <f t="shared" ref="BZ3:BZ24" si="13">BR3+BS3+BT3</f>
        <v>0</v>
      </c>
      <c r="CA3" s="18">
        <f t="shared" ref="CA3:CA24" si="14">BU3/2</f>
        <v>0</v>
      </c>
      <c r="CB3" s="6">
        <f t="shared" ref="CB3:CB24" si="15">(BV3*3)+(BW3*5)+(BX3*5)+(BY3*20)</f>
        <v>0</v>
      </c>
      <c r="CC3" s="19">
        <f t="shared" ref="CC3:CC24" si="16">BZ3+CA3+CB3</f>
        <v>0</v>
      </c>
      <c r="CD3" s="22"/>
      <c r="CE3" s="1"/>
      <c r="CF3" s="2"/>
      <c r="CG3" s="2"/>
      <c r="CH3" s="2"/>
      <c r="CI3" s="2"/>
      <c r="CJ3" s="2"/>
      <c r="CK3" s="7">
        <f t="shared" ref="CK3:CK24" si="17">CD3+CE3</f>
        <v>0</v>
      </c>
      <c r="CL3" s="18">
        <f t="shared" ref="CL3:CL24" si="18">CF3/2</f>
        <v>0</v>
      </c>
      <c r="CM3" s="6">
        <f t="shared" ref="CM3:CM24" si="19">(CG3*3)+(CH3*5)+(CI3*5)+(CJ3*20)</f>
        <v>0</v>
      </c>
      <c r="CN3" s="19">
        <f t="shared" ref="CN3:CN24" si="20">CK3+CL3+CM3</f>
        <v>0</v>
      </c>
      <c r="CO3" s="22"/>
      <c r="CP3" s="1"/>
      <c r="CQ3" s="2"/>
      <c r="CR3" s="2"/>
      <c r="CS3" s="2"/>
      <c r="CT3" s="2"/>
      <c r="CU3" s="2"/>
      <c r="CV3" s="7">
        <f t="shared" ref="CV3:CV24" si="21">CO3+CP3</f>
        <v>0</v>
      </c>
      <c r="CW3" s="18">
        <f t="shared" ref="CW3:CW24" si="22">CQ3/2</f>
        <v>0</v>
      </c>
      <c r="CX3" s="6">
        <f t="shared" ref="CX3:CX24" si="23">(CR3*3)+(CS3*5)+(CT3*5)+(CU3*20)</f>
        <v>0</v>
      </c>
      <c r="CY3" s="19">
        <f t="shared" ref="CY3:CY24" si="24">CV3+CW3+CX3</f>
        <v>0</v>
      </c>
      <c r="CZ3" s="22"/>
      <c r="DA3" s="1"/>
      <c r="DB3" s="2"/>
      <c r="DC3" s="2"/>
      <c r="DD3" s="2"/>
      <c r="DE3" s="2"/>
      <c r="DF3" s="2"/>
      <c r="DG3" s="7">
        <f t="shared" ref="DG3:DG24" si="25">CZ3+DA3</f>
        <v>0</v>
      </c>
      <c r="DH3" s="18">
        <f t="shared" ref="DH3:DH24" si="26">DB3/2</f>
        <v>0</v>
      </c>
      <c r="DI3" s="6">
        <f t="shared" ref="DI3:DI24" si="27">(DC3*3)+(DD3*5)+(DE3*5)+(DF3*20)</f>
        <v>0</v>
      </c>
      <c r="DJ3" s="19">
        <f t="shared" ref="DJ3:DJ24" si="28">DG3+DH3+DI3</f>
        <v>0</v>
      </c>
    </row>
    <row r="4" spans="1:114">
      <c r="A4" s="60">
        <v>21</v>
      </c>
      <c r="B4" s="54" t="s">
        <v>107</v>
      </c>
      <c r="F4" s="55" t="s">
        <v>26</v>
      </c>
      <c r="H4" s="62"/>
      <c r="I4" s="63"/>
      <c r="J4" s="65"/>
      <c r="K4" s="66"/>
      <c r="L4" s="36">
        <f>M4+N4+O4</f>
        <v>118.43</v>
      </c>
      <c r="M4" s="37">
        <f t="shared" si="0"/>
        <v>93.43</v>
      </c>
      <c r="N4" s="8">
        <f>AE4+AR4+BD4+BP4+CB4+CM4+CX4+DI4</f>
        <v>5</v>
      </c>
      <c r="O4" s="40">
        <f t="shared" si="1"/>
        <v>20</v>
      </c>
      <c r="P4" s="41">
        <f t="shared" si="2"/>
        <v>40</v>
      </c>
      <c r="Q4" s="56">
        <v>4.6900000000000004</v>
      </c>
      <c r="X4" s="57">
        <v>8</v>
      </c>
      <c r="Z4" s="4">
        <v>1</v>
      </c>
      <c r="AB4" s="3"/>
      <c r="AC4" s="7">
        <f t="shared" si="3"/>
        <v>4.6900000000000004</v>
      </c>
      <c r="AD4" s="18">
        <f t="shared" si="4"/>
        <v>4</v>
      </c>
      <c r="AE4" s="6">
        <f>(Y4*3)+(Z4*5)+(AA4*5)+(AB4*20)</f>
        <v>5</v>
      </c>
      <c r="AF4" s="19">
        <f t="shared" si="5"/>
        <v>13.69</v>
      </c>
      <c r="AG4" s="56">
        <v>22.38</v>
      </c>
      <c r="AK4" s="57">
        <v>9</v>
      </c>
      <c r="AP4" s="7">
        <v>23.8</v>
      </c>
      <c r="AQ4" s="18">
        <f t="shared" si="6"/>
        <v>4.5</v>
      </c>
      <c r="AR4" s="6">
        <f>(AL4*3)+(AM4*5)+(AN4*5)+(AO4*20)</f>
        <v>0</v>
      </c>
      <c r="AS4" s="19">
        <f>AP4+AQ4+AR4</f>
        <v>28.3</v>
      </c>
      <c r="AT4" s="56">
        <v>6.88</v>
      </c>
      <c r="AU4" s="58">
        <v>7.68</v>
      </c>
      <c r="AV4" s="58">
        <v>9.24</v>
      </c>
      <c r="AW4" s="57">
        <v>11</v>
      </c>
      <c r="BB4" s="7">
        <f t="shared" si="7"/>
        <v>23.8</v>
      </c>
      <c r="BC4" s="18">
        <f t="shared" si="8"/>
        <v>5.5</v>
      </c>
      <c r="BD4" s="6">
        <f t="shared" si="9"/>
        <v>0</v>
      </c>
      <c r="BE4" s="19">
        <f t="shared" si="10"/>
        <v>29.3</v>
      </c>
      <c r="BF4" s="56">
        <v>41.14</v>
      </c>
      <c r="BI4" s="57">
        <v>12</v>
      </c>
      <c r="BN4" s="7">
        <f t="shared" si="11"/>
        <v>41.14</v>
      </c>
      <c r="BO4" s="18">
        <f t="shared" si="12"/>
        <v>6</v>
      </c>
      <c r="BP4" s="6">
        <f>(BJ4*3)+(BK4*5)+(BL4*5)+(BM4*20)</f>
        <v>0</v>
      </c>
      <c r="BQ4" s="19">
        <f>BN4+BO4+BP4</f>
        <v>47.14</v>
      </c>
      <c r="BR4" s="72"/>
      <c r="BZ4" s="7">
        <f t="shared" si="13"/>
        <v>0</v>
      </c>
      <c r="CA4" s="18">
        <f t="shared" si="14"/>
        <v>0</v>
      </c>
      <c r="CB4" s="6">
        <f t="shared" si="15"/>
        <v>0</v>
      </c>
      <c r="CC4" s="19">
        <f t="shared" si="16"/>
        <v>0</v>
      </c>
      <c r="CD4" s="72"/>
      <c r="CK4" s="7">
        <f t="shared" si="17"/>
        <v>0</v>
      </c>
      <c r="CL4" s="18">
        <f t="shared" si="18"/>
        <v>0</v>
      </c>
      <c r="CM4" s="6">
        <f t="shared" si="19"/>
        <v>0</v>
      </c>
      <c r="CN4" s="19">
        <f t="shared" si="20"/>
        <v>0</v>
      </c>
      <c r="CO4" s="72"/>
      <c r="CV4" s="7">
        <f t="shared" si="21"/>
        <v>0</v>
      </c>
      <c r="CW4" s="18">
        <f t="shared" si="22"/>
        <v>0</v>
      </c>
      <c r="CX4" s="6">
        <f t="shared" si="23"/>
        <v>0</v>
      </c>
      <c r="CY4" s="19">
        <f t="shared" si="24"/>
        <v>0</v>
      </c>
      <c r="CZ4" s="72"/>
      <c r="DG4" s="7">
        <f t="shared" si="25"/>
        <v>0</v>
      </c>
      <c r="DH4" s="18">
        <f t="shared" si="26"/>
        <v>0</v>
      </c>
      <c r="DI4" s="6">
        <f t="shared" si="27"/>
        <v>0</v>
      </c>
      <c r="DJ4" s="19">
        <f t="shared" si="28"/>
        <v>0</v>
      </c>
    </row>
    <row r="5" spans="1:114">
      <c r="A5" s="24">
        <v>11</v>
      </c>
      <c r="B5" s="9" t="s">
        <v>97</v>
      </c>
      <c r="C5" s="52"/>
      <c r="D5" s="52"/>
      <c r="E5" s="52" t="s">
        <v>66</v>
      </c>
      <c r="F5" s="52" t="s">
        <v>27</v>
      </c>
      <c r="G5" s="52"/>
      <c r="H5" s="20" t="str">
        <f>IF(AND(OR($H$2="Y",$I$2="Y"),J5&lt;5,K5&lt;5),IF(AND(J5=J4,K5=K4),H4+1,1),"")</f>
        <v/>
      </c>
      <c r="I5" s="16" t="e">
        <f ca="1">IF(AND($I$2="Y",K5&gt;0,OR(AND(H5=1,#REF!=10),AND(H5=2,#REF!=20),AND(H5=3,H21=30),AND(H5=4,H27=40),AND(H5=5,H36=50),AND(H5=6,H45=60),AND(H5=7,H54=70),AND(H5=8,H63=80),AND(H5=9,H72=90),AND(H5=10,H81=100))),VLOOKUP(K5-1,SortLookup!$A$13:$B$16,2,FALSE),"")</f>
        <v>#REF!</v>
      </c>
      <c r="J5" s="15">
        <f ca="1">IF(ISNA(VLOOKUP(F5,SortLookup!$A$1:$B$5,2,FALSE))," ",VLOOKUP(F5,SortLookup!$A$1:$B$5,2,FALSE))</f>
        <v>2</v>
      </c>
      <c r="K5" s="21" t="str">
        <f ca="1">IF(ISNA(VLOOKUP(G5,SortLookup!$A$7:$B$11,2,FALSE))," ",VLOOKUP(G5,SortLookup!$A$7:$B$11,2,FALSE))</f>
        <v xml:space="preserve"> </v>
      </c>
      <c r="L5" s="36">
        <f>M5+N5+O5</f>
        <v>118.84</v>
      </c>
      <c r="M5" s="37">
        <f t="shared" si="0"/>
        <v>104.84</v>
      </c>
      <c r="N5" s="8">
        <f>AE5+AR5+BD5+BP5+CB5+CM5+CX5+DI5</f>
        <v>0</v>
      </c>
      <c r="O5" s="40">
        <f t="shared" si="1"/>
        <v>14</v>
      </c>
      <c r="P5" s="41">
        <f t="shared" si="2"/>
        <v>28</v>
      </c>
      <c r="Q5" s="22">
        <v>6.3</v>
      </c>
      <c r="R5" s="1"/>
      <c r="S5" s="1"/>
      <c r="T5" s="1"/>
      <c r="U5" s="1"/>
      <c r="V5" s="1"/>
      <c r="W5" s="1"/>
      <c r="X5" s="2">
        <v>7</v>
      </c>
      <c r="Y5" s="2"/>
      <c r="Z5" s="2"/>
      <c r="AA5" s="2"/>
      <c r="AB5" s="23"/>
      <c r="AC5" s="7">
        <f t="shared" si="3"/>
        <v>6.3</v>
      </c>
      <c r="AD5" s="18">
        <f t="shared" si="4"/>
        <v>3.5</v>
      </c>
      <c r="AE5" s="6">
        <f>(Y5*3)+(Z5*5)+(AA5*5)+(AB5*20)</f>
        <v>0</v>
      </c>
      <c r="AF5" s="19">
        <f t="shared" si="5"/>
        <v>9.8000000000000007</v>
      </c>
      <c r="AG5" s="22">
        <v>23.8</v>
      </c>
      <c r="AH5" s="1" t="s">
        <v>66</v>
      </c>
      <c r="AI5" s="1"/>
      <c r="AJ5" s="1"/>
      <c r="AK5" s="2">
        <v>1</v>
      </c>
      <c r="AL5" s="2"/>
      <c r="AM5" s="2"/>
      <c r="AN5" s="2"/>
      <c r="AO5" s="2"/>
      <c r="AP5" s="7">
        <v>23.8</v>
      </c>
      <c r="AQ5" s="18">
        <f t="shared" si="6"/>
        <v>0.5</v>
      </c>
      <c r="AR5" s="6">
        <f>(AL5*3)+(AM5*5)+(AN5*5)+(AO5*20)</f>
        <v>0</v>
      </c>
      <c r="AS5" s="19">
        <f>AP5+AQ5+AR5</f>
        <v>24.3</v>
      </c>
      <c r="AT5" s="22">
        <v>8.44</v>
      </c>
      <c r="AU5" s="1">
        <v>9.89</v>
      </c>
      <c r="AV5" s="1">
        <v>9.8800000000000008</v>
      </c>
      <c r="AW5" s="2">
        <v>10</v>
      </c>
      <c r="AX5" s="2"/>
      <c r="AY5" s="2"/>
      <c r="AZ5" s="2"/>
      <c r="BA5" s="2"/>
      <c r="BB5" s="7">
        <f t="shared" si="7"/>
        <v>28.21</v>
      </c>
      <c r="BC5" s="18">
        <f t="shared" si="8"/>
        <v>5</v>
      </c>
      <c r="BD5" s="6">
        <f t="shared" si="9"/>
        <v>0</v>
      </c>
      <c r="BE5" s="19">
        <f t="shared" si="10"/>
        <v>33.21</v>
      </c>
      <c r="BF5" s="22">
        <v>46.53</v>
      </c>
      <c r="BG5" s="1"/>
      <c r="BH5" s="1"/>
      <c r="BI5" s="2">
        <v>10</v>
      </c>
      <c r="BJ5" s="2"/>
      <c r="BK5" s="2"/>
      <c r="BL5" s="2"/>
      <c r="BM5" s="2"/>
      <c r="BN5" s="7">
        <f t="shared" si="11"/>
        <v>46.53</v>
      </c>
      <c r="BO5" s="18">
        <f t="shared" si="12"/>
        <v>5</v>
      </c>
      <c r="BP5" s="6">
        <f>(BJ5*3)+(BK5*5)+(BL5*5)+(BM5*20)</f>
        <v>0</v>
      </c>
      <c r="BQ5" s="19">
        <f>BN5+BO5+BP5</f>
        <v>51.53</v>
      </c>
      <c r="BR5" s="22"/>
      <c r="BS5" s="1"/>
      <c r="BT5" s="1"/>
      <c r="BU5" s="2"/>
      <c r="BV5" s="2"/>
      <c r="BW5" s="2"/>
      <c r="BX5" s="2"/>
      <c r="BY5" s="2"/>
      <c r="BZ5" s="7">
        <f t="shared" si="13"/>
        <v>0</v>
      </c>
      <c r="CA5" s="18">
        <f t="shared" si="14"/>
        <v>0</v>
      </c>
      <c r="CB5" s="6">
        <f t="shared" si="15"/>
        <v>0</v>
      </c>
      <c r="CC5" s="19">
        <f t="shared" si="16"/>
        <v>0</v>
      </c>
      <c r="CD5" s="22"/>
      <c r="CE5" s="1"/>
      <c r="CF5" s="2"/>
      <c r="CG5" s="2"/>
      <c r="CH5" s="2"/>
      <c r="CI5" s="2"/>
      <c r="CJ5" s="2"/>
      <c r="CK5" s="7">
        <f t="shared" si="17"/>
        <v>0</v>
      </c>
      <c r="CL5" s="18">
        <f t="shared" si="18"/>
        <v>0</v>
      </c>
      <c r="CM5" s="6">
        <f t="shared" si="19"/>
        <v>0</v>
      </c>
      <c r="CN5" s="19">
        <f t="shared" si="20"/>
        <v>0</v>
      </c>
      <c r="CO5" s="22"/>
      <c r="CP5" s="1"/>
      <c r="CQ5" s="2"/>
      <c r="CR5" s="2"/>
      <c r="CS5" s="2"/>
      <c r="CT5" s="2"/>
      <c r="CU5" s="2"/>
      <c r="CV5" s="7">
        <f t="shared" si="21"/>
        <v>0</v>
      </c>
      <c r="CW5" s="18">
        <f t="shared" si="22"/>
        <v>0</v>
      </c>
      <c r="CX5" s="6">
        <f t="shared" si="23"/>
        <v>0</v>
      </c>
      <c r="CY5" s="19">
        <f t="shared" si="24"/>
        <v>0</v>
      </c>
      <c r="CZ5" s="22"/>
      <c r="DA5" s="1"/>
      <c r="DB5" s="2"/>
      <c r="DC5" s="2"/>
      <c r="DD5" s="2"/>
      <c r="DE5" s="2"/>
      <c r="DF5" s="2"/>
      <c r="DG5" s="7">
        <f t="shared" si="25"/>
        <v>0</v>
      </c>
      <c r="DH5" s="18">
        <f t="shared" si="26"/>
        <v>0</v>
      </c>
      <c r="DI5" s="6">
        <f t="shared" si="27"/>
        <v>0</v>
      </c>
      <c r="DJ5" s="19">
        <f t="shared" si="28"/>
        <v>0</v>
      </c>
    </row>
    <row r="6" spans="1:114">
      <c r="A6" s="24">
        <v>7</v>
      </c>
      <c r="B6" s="9" t="s">
        <v>92</v>
      </c>
      <c r="C6" s="52"/>
      <c r="D6" s="52"/>
      <c r="E6" s="52" t="s">
        <v>66</v>
      </c>
      <c r="F6" s="52" t="s">
        <v>25</v>
      </c>
      <c r="G6" s="52"/>
      <c r="H6" s="20" t="str">
        <f>IF(AND(OR($H$2="Y",$I$2="Y"),J6&lt;5,K6&lt;5),IF(AND(J6=J5,K6=K5),H5+1,1),"")</f>
        <v/>
      </c>
      <c r="I6" s="16" t="e">
        <f ca="1">IF(AND($I$2="Y",K6&gt;0,OR(AND(H6=1,H15=10),AND(H6=2,#REF!=20),AND(H6=3,H22=30),AND(H6=4,H28=40),AND(H6=5,H37=50),AND(H6=6,H46=60),AND(H6=7,H55=70),AND(H6=8,H64=80),AND(H6=9,H73=90),AND(H6=10,H82=100))),VLOOKUP(K6-1,SortLookup!$A$13:$B$16,2,FALSE),"")</f>
        <v>#REF!</v>
      </c>
      <c r="J6" s="15">
        <f ca="1">IF(ISNA(VLOOKUP(F6,SortLookup!$A$1:$B$5,2,FALSE))," ",VLOOKUP(F6,SortLookup!$A$1:$B$5,2,FALSE))</f>
        <v>0</v>
      </c>
      <c r="K6" s="21" t="str">
        <f ca="1">IF(ISNA(VLOOKUP(G6,SortLookup!$A$7:$B$11,2,FALSE))," ",VLOOKUP(G6,SortLookup!$A$7:$B$11,2,FALSE))</f>
        <v xml:space="preserve"> </v>
      </c>
      <c r="L6" s="36">
        <f>M6+N6+O6</f>
        <v>121.83</v>
      </c>
      <c r="M6" s="37">
        <f t="shared" si="0"/>
        <v>104.33</v>
      </c>
      <c r="N6" s="8">
        <v>1</v>
      </c>
      <c r="O6" s="40">
        <f t="shared" si="1"/>
        <v>16.5</v>
      </c>
      <c r="P6" s="41">
        <f t="shared" si="2"/>
        <v>33</v>
      </c>
      <c r="Q6" s="22">
        <v>7.31</v>
      </c>
      <c r="R6" s="1"/>
      <c r="S6" s="1"/>
      <c r="T6" s="1"/>
      <c r="U6" s="1"/>
      <c r="V6" s="1"/>
      <c r="W6" s="1"/>
      <c r="X6" s="2">
        <v>6</v>
      </c>
      <c r="Y6" s="2"/>
      <c r="Z6" s="2"/>
      <c r="AA6" s="2"/>
      <c r="AB6" s="23"/>
      <c r="AC6" s="7">
        <f t="shared" si="3"/>
        <v>7.31</v>
      </c>
      <c r="AD6" s="18">
        <f t="shared" si="4"/>
        <v>3</v>
      </c>
      <c r="AE6" s="6">
        <f>(Y6*3)+(Z6*5)+(AA6*5)+(AB6*20)</f>
        <v>0</v>
      </c>
      <c r="AF6" s="19">
        <f t="shared" si="5"/>
        <v>10.31</v>
      </c>
      <c r="AG6" s="22">
        <v>23.97</v>
      </c>
      <c r="AH6" s="1" t="s">
        <v>66</v>
      </c>
      <c r="AI6" s="1"/>
      <c r="AJ6" s="1"/>
      <c r="AK6" s="2">
        <v>8</v>
      </c>
      <c r="AL6" s="2" t="s">
        <v>66</v>
      </c>
      <c r="AM6" s="2"/>
      <c r="AN6" s="2"/>
      <c r="AO6" s="2"/>
      <c r="AP6" s="7">
        <v>23.97</v>
      </c>
      <c r="AQ6" s="18">
        <f t="shared" si="6"/>
        <v>4</v>
      </c>
      <c r="AR6" s="6" t="s">
        <v>93</v>
      </c>
      <c r="AS6" s="19">
        <v>27.97</v>
      </c>
      <c r="AT6" s="22">
        <v>9.4</v>
      </c>
      <c r="AU6" s="1">
        <v>7.49</v>
      </c>
      <c r="AV6" s="1">
        <v>8.5299999999999994</v>
      </c>
      <c r="AW6" s="2">
        <v>11</v>
      </c>
      <c r="AX6" s="2"/>
      <c r="AY6" s="2"/>
      <c r="AZ6" s="2">
        <v>1</v>
      </c>
      <c r="BA6" s="2"/>
      <c r="BB6" s="7">
        <f t="shared" si="7"/>
        <v>25.42</v>
      </c>
      <c r="BC6" s="18">
        <f t="shared" si="8"/>
        <v>5.5</v>
      </c>
      <c r="BD6" s="6">
        <f t="shared" si="9"/>
        <v>5</v>
      </c>
      <c r="BE6" s="19">
        <f t="shared" si="10"/>
        <v>35.92</v>
      </c>
      <c r="BF6" s="22">
        <v>47.63</v>
      </c>
      <c r="BG6" s="1"/>
      <c r="BH6" s="1"/>
      <c r="BI6" s="2">
        <v>8</v>
      </c>
      <c r="BJ6" s="2"/>
      <c r="BK6" s="2"/>
      <c r="BL6" s="2"/>
      <c r="BM6" s="2"/>
      <c r="BN6" s="7">
        <f t="shared" si="11"/>
        <v>47.63</v>
      </c>
      <c r="BO6" s="18">
        <f t="shared" si="12"/>
        <v>4</v>
      </c>
      <c r="BP6" s="6">
        <f>(BJ6*3)+(BK6*5)+(BL6*5)+(BM6*20)</f>
        <v>0</v>
      </c>
      <c r="BQ6" s="19">
        <f>BN6+BO6+BP6</f>
        <v>51.63</v>
      </c>
      <c r="BR6" s="22"/>
      <c r="BS6" s="1"/>
      <c r="BT6" s="1"/>
      <c r="BU6" s="2"/>
      <c r="BV6" s="2"/>
      <c r="BW6" s="2"/>
      <c r="BX6" s="2"/>
      <c r="BY6" s="2"/>
      <c r="BZ6" s="7">
        <f t="shared" si="13"/>
        <v>0</v>
      </c>
      <c r="CA6" s="18">
        <f t="shared" si="14"/>
        <v>0</v>
      </c>
      <c r="CB6" s="6">
        <f t="shared" si="15"/>
        <v>0</v>
      </c>
      <c r="CC6" s="19">
        <f t="shared" si="16"/>
        <v>0</v>
      </c>
      <c r="CD6" s="22"/>
      <c r="CE6" s="1"/>
      <c r="CF6" s="2"/>
      <c r="CG6" s="2"/>
      <c r="CH6" s="2"/>
      <c r="CI6" s="2"/>
      <c r="CJ6" s="2"/>
      <c r="CK6" s="7">
        <f t="shared" si="17"/>
        <v>0</v>
      </c>
      <c r="CL6" s="18">
        <f t="shared" si="18"/>
        <v>0</v>
      </c>
      <c r="CM6" s="6">
        <f t="shared" si="19"/>
        <v>0</v>
      </c>
      <c r="CN6" s="19">
        <f t="shared" si="20"/>
        <v>0</v>
      </c>
      <c r="CO6" s="22"/>
      <c r="CP6" s="1"/>
      <c r="CQ6" s="2"/>
      <c r="CR6" s="2"/>
      <c r="CS6" s="2"/>
      <c r="CT6" s="2"/>
      <c r="CU6" s="2"/>
      <c r="CV6" s="7">
        <f t="shared" si="21"/>
        <v>0</v>
      </c>
      <c r="CW6" s="18">
        <f t="shared" si="22"/>
        <v>0</v>
      </c>
      <c r="CX6" s="6">
        <f t="shared" si="23"/>
        <v>0</v>
      </c>
      <c r="CY6" s="19">
        <f t="shared" si="24"/>
        <v>0</v>
      </c>
      <c r="CZ6" s="22"/>
      <c r="DA6" s="1"/>
      <c r="DB6" s="2"/>
      <c r="DC6" s="2"/>
      <c r="DD6" s="2"/>
      <c r="DE6" s="2"/>
      <c r="DF6" s="2"/>
      <c r="DG6" s="7">
        <f t="shared" si="25"/>
        <v>0</v>
      </c>
      <c r="DH6" s="18">
        <f t="shared" si="26"/>
        <v>0</v>
      </c>
      <c r="DI6" s="6">
        <f t="shared" si="27"/>
        <v>0</v>
      </c>
      <c r="DJ6" s="19">
        <f t="shared" si="28"/>
        <v>0</v>
      </c>
    </row>
    <row r="7" spans="1:114">
      <c r="A7" s="24">
        <v>2</v>
      </c>
      <c r="B7" s="9" t="s">
        <v>87</v>
      </c>
      <c r="C7" s="52"/>
      <c r="D7" s="52"/>
      <c r="E7" s="52" t="s">
        <v>66</v>
      </c>
      <c r="F7" s="52" t="s">
        <v>25</v>
      </c>
      <c r="G7" s="52"/>
      <c r="H7" s="20" t="str">
        <f>IF(AND(OR($H$2="Y",$I$2="Y"),J7&lt;5,K7&lt;5),IF(AND(J7=J6,K7=K6),H6+1,1),"")</f>
        <v/>
      </c>
      <c r="I7" s="16" t="e">
        <f ca="1">IF(AND($I$2="Y",K7&gt;0,OR(AND(H7=1,H16=10),AND(H7=2,#REF!=20),AND(H7=3,#REF!=30),AND(H7=4,H29=40),AND(H7=5,H38=50),AND(H7=6,H47=60),AND(H7=7,H56=70),AND(H7=8,H65=80),AND(H7=9,H74=90),AND(H7=10,H83=100))),VLOOKUP(K7-1,SortLookup!$A$13:$B$16,2,FALSE),"")</f>
        <v>#REF!</v>
      </c>
      <c r="J7" s="15">
        <f ca="1">IF(ISNA(VLOOKUP(F7,SortLookup!$A$1:$B$5,2,FALSE))," ",VLOOKUP(F7,SortLookup!$A$1:$B$5,2,FALSE))</f>
        <v>0</v>
      </c>
      <c r="K7" s="21" t="str">
        <f ca="1">IF(ISNA(VLOOKUP(G7,SortLookup!$A$7:$B$11,2,FALSE))," ",VLOOKUP(G7,SortLookup!$A$7:$B$11,2,FALSE))</f>
        <v xml:space="preserve"> </v>
      </c>
      <c r="L7" s="36">
        <f>M7+N7+O7</f>
        <v>129.33000000000001</v>
      </c>
      <c r="M7" s="37">
        <f t="shared" si="0"/>
        <v>105.83</v>
      </c>
      <c r="N7" s="8">
        <f>AE7+AR7+BD7+BP7+CB7+CM7+CX7+DI7</f>
        <v>5</v>
      </c>
      <c r="O7" s="40">
        <f t="shared" si="1"/>
        <v>18.5</v>
      </c>
      <c r="P7" s="41">
        <f t="shared" si="2"/>
        <v>37</v>
      </c>
      <c r="Q7" s="22">
        <v>6.77</v>
      </c>
      <c r="R7" s="1"/>
      <c r="S7" s="1"/>
      <c r="T7" s="1"/>
      <c r="U7" s="1"/>
      <c r="V7" s="1"/>
      <c r="W7" s="1"/>
      <c r="X7" s="2">
        <v>9</v>
      </c>
      <c r="Y7" s="2" t="s">
        <v>66</v>
      </c>
      <c r="Z7" s="2">
        <v>1</v>
      </c>
      <c r="AA7" s="2"/>
      <c r="AB7" s="23"/>
      <c r="AC7" s="7">
        <f t="shared" si="3"/>
        <v>6.77</v>
      </c>
      <c r="AD7" s="18">
        <f t="shared" si="4"/>
        <v>4.5</v>
      </c>
      <c r="AE7" s="6">
        <v>5</v>
      </c>
      <c r="AF7" s="19">
        <f t="shared" si="5"/>
        <v>16.27</v>
      </c>
      <c r="AG7" s="22">
        <v>18.93</v>
      </c>
      <c r="AH7" s="1" t="s">
        <v>66</v>
      </c>
      <c r="AI7" s="1"/>
      <c r="AJ7" s="1"/>
      <c r="AK7" s="2">
        <v>13</v>
      </c>
      <c r="AL7" s="2"/>
      <c r="AM7" s="2" t="s">
        <v>66</v>
      </c>
      <c r="AN7" s="2"/>
      <c r="AO7" s="2"/>
      <c r="AP7" s="7">
        <v>18.93</v>
      </c>
      <c r="AQ7" s="18">
        <f t="shared" si="6"/>
        <v>6.5</v>
      </c>
      <c r="AR7" s="6">
        <v>0</v>
      </c>
      <c r="AS7" s="19">
        <v>19.149999999999999</v>
      </c>
      <c r="AT7" s="22">
        <v>8.14</v>
      </c>
      <c r="AU7" s="1">
        <v>11.23</v>
      </c>
      <c r="AV7" s="1">
        <v>17.86</v>
      </c>
      <c r="AW7" s="2">
        <v>11</v>
      </c>
      <c r="AX7" s="2"/>
      <c r="AY7" s="2"/>
      <c r="AZ7" s="2"/>
      <c r="BA7" s="2"/>
      <c r="BB7" s="7">
        <f t="shared" si="7"/>
        <v>37.229999999999997</v>
      </c>
      <c r="BC7" s="18">
        <f t="shared" si="8"/>
        <v>5.5</v>
      </c>
      <c r="BD7" s="6">
        <f t="shared" si="9"/>
        <v>0</v>
      </c>
      <c r="BE7" s="19">
        <f t="shared" si="10"/>
        <v>42.73</v>
      </c>
      <c r="BF7" s="22">
        <v>42.9</v>
      </c>
      <c r="BG7" s="1"/>
      <c r="BH7" s="1"/>
      <c r="BI7" s="2">
        <v>4</v>
      </c>
      <c r="BJ7" s="2"/>
      <c r="BK7" s="2"/>
      <c r="BL7" s="2"/>
      <c r="BM7" s="2"/>
      <c r="BN7" s="7">
        <f t="shared" si="11"/>
        <v>42.9</v>
      </c>
      <c r="BO7" s="18">
        <f t="shared" si="12"/>
        <v>2</v>
      </c>
      <c r="BP7" s="6">
        <f>(BJ7*3)+(BK7*5)+(BL7*5)+(BM7*20)</f>
        <v>0</v>
      </c>
      <c r="BQ7" s="19">
        <f>BN7+BO7+BP7</f>
        <v>44.9</v>
      </c>
      <c r="BR7" s="22"/>
      <c r="BS7" s="1"/>
      <c r="BT7" s="1"/>
      <c r="BU7" s="2"/>
      <c r="BV7" s="2"/>
      <c r="BW7" s="2"/>
      <c r="BX7" s="2"/>
      <c r="BY7" s="2"/>
      <c r="BZ7" s="7">
        <f t="shared" si="13"/>
        <v>0</v>
      </c>
      <c r="CA7" s="18">
        <f t="shared" si="14"/>
        <v>0</v>
      </c>
      <c r="CB7" s="6">
        <f t="shared" si="15"/>
        <v>0</v>
      </c>
      <c r="CC7" s="19">
        <f t="shared" si="16"/>
        <v>0</v>
      </c>
      <c r="CD7" s="22"/>
      <c r="CE7" s="1"/>
      <c r="CF7" s="2"/>
      <c r="CG7" s="2"/>
      <c r="CH7" s="2"/>
      <c r="CI7" s="2"/>
      <c r="CJ7" s="2"/>
      <c r="CK7" s="7">
        <f t="shared" si="17"/>
        <v>0</v>
      </c>
      <c r="CL7" s="18">
        <f t="shared" si="18"/>
        <v>0</v>
      </c>
      <c r="CM7" s="6">
        <f t="shared" si="19"/>
        <v>0</v>
      </c>
      <c r="CN7" s="19">
        <f t="shared" si="20"/>
        <v>0</v>
      </c>
      <c r="CO7" s="22"/>
      <c r="CP7" s="1"/>
      <c r="CQ7" s="2"/>
      <c r="CR7" s="2"/>
      <c r="CS7" s="2"/>
      <c r="CT7" s="2"/>
      <c r="CU7" s="2"/>
      <c r="CV7" s="7">
        <f t="shared" si="21"/>
        <v>0</v>
      </c>
      <c r="CW7" s="18">
        <f t="shared" si="22"/>
        <v>0</v>
      </c>
      <c r="CX7" s="6">
        <f t="shared" si="23"/>
        <v>0</v>
      </c>
      <c r="CY7" s="19">
        <f t="shared" si="24"/>
        <v>0</v>
      </c>
      <c r="CZ7" s="22"/>
      <c r="DA7" s="1"/>
      <c r="DB7" s="2"/>
      <c r="DC7" s="2"/>
      <c r="DD7" s="2"/>
      <c r="DE7" s="2"/>
      <c r="DF7" s="2"/>
      <c r="DG7" s="7">
        <f t="shared" si="25"/>
        <v>0</v>
      </c>
      <c r="DH7" s="18">
        <f t="shared" si="26"/>
        <v>0</v>
      </c>
      <c r="DI7" s="6">
        <f t="shared" si="27"/>
        <v>0</v>
      </c>
      <c r="DJ7" s="19">
        <f t="shared" si="28"/>
        <v>0</v>
      </c>
    </row>
    <row r="8" spans="1:114">
      <c r="A8" s="24">
        <v>3</v>
      </c>
      <c r="B8" s="9" t="s">
        <v>88</v>
      </c>
      <c r="C8" s="52"/>
      <c r="D8" s="52"/>
      <c r="E8" s="52" t="s">
        <v>66</v>
      </c>
      <c r="F8" s="52" t="s">
        <v>25</v>
      </c>
      <c r="G8" s="52"/>
      <c r="H8" s="20" t="str">
        <f>IF(AND(OR($H$2="Y",$I$2="Y"),J8&lt;5,K8&lt;5),IF(AND(J8=J7,K8=K7),H7+1,1),"")</f>
        <v/>
      </c>
      <c r="I8" s="16" t="e">
        <f ca="1">IF(AND($I$2="Y",K8&gt;0,OR(AND(H8=1,H17=10),AND(H8=2,#REF!=20),AND(H8=3,#REF!=30),AND(H8=4,H30=40),AND(H8=5,H39=50),AND(H8=6,H48=60),AND(H8=7,H57=70),AND(H8=8,H66=80),AND(H8=9,H75=90),AND(H8=10,H84=100))),VLOOKUP(K8-1,SortLookup!$A$13:$B$16,2,FALSE),"")</f>
        <v>#REF!</v>
      </c>
      <c r="J8" s="15">
        <f ca="1">IF(ISNA(VLOOKUP(F8,SortLookup!$A$1:$B$5,2,FALSE))," ",VLOOKUP(F8,SortLookup!$A$1:$B$5,2,FALSE))</f>
        <v>0</v>
      </c>
      <c r="K8" s="21" t="str">
        <f ca="1">IF(ISNA(VLOOKUP(G8,SortLookup!$A$7:$B$11,2,FALSE))," ",VLOOKUP(G8,SortLookup!$A$7:$B$11,2,FALSE))</f>
        <v xml:space="preserve"> </v>
      </c>
      <c r="L8" s="36">
        <v>130.38999999999999</v>
      </c>
      <c r="M8" s="37">
        <f t="shared" si="0"/>
        <v>105.83</v>
      </c>
      <c r="N8" s="8" t="s">
        <v>66</v>
      </c>
      <c r="O8" s="40">
        <f t="shared" si="1"/>
        <v>14.5</v>
      </c>
      <c r="P8" s="41">
        <f t="shared" si="2"/>
        <v>29</v>
      </c>
      <c r="Q8" s="22">
        <v>5.52</v>
      </c>
      <c r="R8" s="1"/>
      <c r="S8" s="1"/>
      <c r="T8" s="1"/>
      <c r="U8" s="1"/>
      <c r="V8" s="1"/>
      <c r="W8" s="1"/>
      <c r="X8" s="2">
        <v>6</v>
      </c>
      <c r="Y8" s="2"/>
      <c r="Z8" s="2"/>
      <c r="AA8" s="2"/>
      <c r="AB8" s="23"/>
      <c r="AC8" s="7">
        <f t="shared" si="3"/>
        <v>5.52</v>
      </c>
      <c r="AD8" s="18">
        <f t="shared" si="4"/>
        <v>3</v>
      </c>
      <c r="AE8" s="6">
        <f>(Y8*3)+(Z8*5)+(AA8*5)+(AB8*20)</f>
        <v>0</v>
      </c>
      <c r="AF8" s="19">
        <f t="shared" si="5"/>
        <v>8.52</v>
      </c>
      <c r="AG8" s="22">
        <v>16.649999999999999</v>
      </c>
      <c r="AH8" s="1" t="s">
        <v>66</v>
      </c>
      <c r="AI8" s="1"/>
      <c r="AJ8" s="1"/>
      <c r="AK8" s="2">
        <v>5</v>
      </c>
      <c r="AL8" s="2"/>
      <c r="AM8" s="2"/>
      <c r="AN8" s="2"/>
      <c r="AO8" s="2"/>
      <c r="AP8" s="7">
        <v>16.649999999999999</v>
      </c>
      <c r="AQ8" s="18">
        <f t="shared" si="6"/>
        <v>2.5</v>
      </c>
      <c r="AR8" s="6">
        <f>(AL8*3)+(AM8*5)+(AN8*5)+(AO8*20)</f>
        <v>0</v>
      </c>
      <c r="AS8" s="19">
        <f t="shared" ref="AS8:AS24" si="29">AP8+AQ8+AR8</f>
        <v>19.149999999999999</v>
      </c>
      <c r="AT8" s="22">
        <v>8.1199999999999992</v>
      </c>
      <c r="AU8" s="1">
        <v>8.61</v>
      </c>
      <c r="AV8" s="1">
        <v>15.56</v>
      </c>
      <c r="AW8" s="2">
        <v>13</v>
      </c>
      <c r="AX8" s="2"/>
      <c r="AY8" s="2"/>
      <c r="AZ8" s="2"/>
      <c r="BA8" s="2"/>
      <c r="BB8" s="7">
        <f t="shared" si="7"/>
        <v>32.29</v>
      </c>
      <c r="BC8" s="18">
        <f t="shared" si="8"/>
        <v>6.5</v>
      </c>
      <c r="BD8" s="6">
        <f t="shared" si="9"/>
        <v>0</v>
      </c>
      <c r="BE8" s="19">
        <f t="shared" si="10"/>
        <v>38.79</v>
      </c>
      <c r="BF8" s="22">
        <v>51.37</v>
      </c>
      <c r="BG8" s="1"/>
      <c r="BH8" s="1"/>
      <c r="BI8" s="2">
        <v>5</v>
      </c>
      <c r="BJ8" s="2"/>
      <c r="BK8" s="2" t="s">
        <v>66</v>
      </c>
      <c r="BL8" s="2"/>
      <c r="BM8" s="2"/>
      <c r="BN8" s="7">
        <f t="shared" si="11"/>
        <v>51.37</v>
      </c>
      <c r="BO8" s="18">
        <f t="shared" si="12"/>
        <v>2.5</v>
      </c>
      <c r="BP8" s="6" t="s">
        <v>66</v>
      </c>
      <c r="BQ8" s="19">
        <v>53.87</v>
      </c>
      <c r="BR8" s="22"/>
      <c r="BS8" s="1"/>
      <c r="BT8" s="1"/>
      <c r="BU8" s="2"/>
      <c r="BV8" s="2"/>
      <c r="BW8" s="2"/>
      <c r="BX8" s="2"/>
      <c r="BY8" s="2"/>
      <c r="BZ8" s="7">
        <f t="shared" si="13"/>
        <v>0</v>
      </c>
      <c r="CA8" s="18">
        <f t="shared" si="14"/>
        <v>0</v>
      </c>
      <c r="CB8" s="6">
        <f t="shared" si="15"/>
        <v>0</v>
      </c>
      <c r="CC8" s="19">
        <f t="shared" si="16"/>
        <v>0</v>
      </c>
      <c r="CD8" s="22"/>
      <c r="CE8" s="1"/>
      <c r="CF8" s="2"/>
      <c r="CG8" s="2"/>
      <c r="CH8" s="2"/>
      <c r="CI8" s="2"/>
      <c r="CJ8" s="2"/>
      <c r="CK8" s="7">
        <f t="shared" si="17"/>
        <v>0</v>
      </c>
      <c r="CL8" s="18">
        <f t="shared" si="18"/>
        <v>0</v>
      </c>
      <c r="CM8" s="6">
        <f t="shared" si="19"/>
        <v>0</v>
      </c>
      <c r="CN8" s="19">
        <f t="shared" si="20"/>
        <v>0</v>
      </c>
      <c r="CO8" s="22"/>
      <c r="CP8" s="1"/>
      <c r="CQ8" s="2"/>
      <c r="CR8" s="2"/>
      <c r="CS8" s="2"/>
      <c r="CT8" s="2"/>
      <c r="CU8" s="2"/>
      <c r="CV8" s="7">
        <f t="shared" si="21"/>
        <v>0</v>
      </c>
      <c r="CW8" s="18">
        <f t="shared" si="22"/>
        <v>0</v>
      </c>
      <c r="CX8" s="6">
        <f t="shared" si="23"/>
        <v>0</v>
      </c>
      <c r="CY8" s="19">
        <f t="shared" si="24"/>
        <v>0</v>
      </c>
      <c r="CZ8" s="22"/>
      <c r="DA8" s="1"/>
      <c r="DB8" s="2"/>
      <c r="DC8" s="2"/>
      <c r="DD8" s="2"/>
      <c r="DE8" s="2"/>
      <c r="DF8" s="2"/>
      <c r="DG8" s="7">
        <f t="shared" si="25"/>
        <v>0</v>
      </c>
      <c r="DH8" s="18">
        <f t="shared" si="26"/>
        <v>0</v>
      </c>
      <c r="DI8" s="6">
        <f t="shared" si="27"/>
        <v>0</v>
      </c>
      <c r="DJ8" s="19">
        <f t="shared" si="28"/>
        <v>0</v>
      </c>
    </row>
    <row r="9" spans="1:114">
      <c r="A9" s="24">
        <v>16</v>
      </c>
      <c r="B9" s="9" t="s">
        <v>102</v>
      </c>
      <c r="C9" s="52"/>
      <c r="D9" s="52"/>
      <c r="E9" s="52" t="s">
        <v>66</v>
      </c>
      <c r="F9" s="52" t="s">
        <v>27</v>
      </c>
      <c r="G9" s="52"/>
      <c r="H9" s="20" t="str">
        <f>IF(AND(OR($H$2="Y",$I$2="Y"),J9&lt;5,K9&lt;5),IF(AND(J9=J8,K9=K8),H8+1,1),"")</f>
        <v/>
      </c>
      <c r="I9" s="16" t="e">
        <f ca="1">IF(AND($I$2="Y",K9&gt;0,OR(AND(H9=1,#REF!=10),AND(H9=2,H16=20),AND(H9=3,#REF!=30),AND(H9=4,H31=40),AND(H9=5,H40=50),AND(H9=6,H49=60),AND(H9=7,H58=70),AND(H9=8,H67=80),AND(H9=9,H76=90),AND(H9=10,H85=100))),VLOOKUP(K9-1,SortLookup!$A$13:$B$16,2,FALSE),"")</f>
        <v>#REF!</v>
      </c>
      <c r="J9" s="15">
        <f ca="1">IF(ISNA(VLOOKUP(F9,SortLookup!$A$1:$B$5,2,FALSE))," ",VLOOKUP(F9,SortLookup!$A$1:$B$5,2,FALSE))</f>
        <v>2</v>
      </c>
      <c r="K9" s="21" t="str">
        <f ca="1">IF(ISNA(VLOOKUP(G9,SortLookup!$A$7:$B$11,2,FALSE))," ",VLOOKUP(G9,SortLookup!$A$7:$B$11,2,FALSE))</f>
        <v xml:space="preserve"> </v>
      </c>
      <c r="L9" s="36">
        <f>M9+N9+O9</f>
        <v>131.55000000000001</v>
      </c>
      <c r="M9" s="37">
        <f t="shared" si="0"/>
        <v>110.05</v>
      </c>
      <c r="N9" s="8">
        <f t="shared" ref="N9:N24" si="30">AE9+AR9+BD9+BP9+CB9+CM9+CX9+DI9</f>
        <v>0</v>
      </c>
      <c r="O9" s="40">
        <f t="shared" si="1"/>
        <v>21.5</v>
      </c>
      <c r="P9" s="41">
        <f t="shared" si="2"/>
        <v>43</v>
      </c>
      <c r="Q9" s="22">
        <v>8.7200000000000006</v>
      </c>
      <c r="R9" s="1"/>
      <c r="S9" s="1"/>
      <c r="T9" s="1"/>
      <c r="U9" s="1"/>
      <c r="V9" s="1"/>
      <c r="W9" s="1"/>
      <c r="X9" s="2">
        <v>5</v>
      </c>
      <c r="Y9" s="2"/>
      <c r="Z9" s="2"/>
      <c r="AA9" s="2"/>
      <c r="AB9" s="23"/>
      <c r="AC9" s="7">
        <f t="shared" si="3"/>
        <v>8.7200000000000006</v>
      </c>
      <c r="AD9" s="18">
        <f t="shared" si="4"/>
        <v>2.5</v>
      </c>
      <c r="AE9" s="6">
        <f>(Y9*3)+(Z9*5)+(AA9*5)+(AB9*20)</f>
        <v>0</v>
      </c>
      <c r="AF9" s="19">
        <f t="shared" si="5"/>
        <v>11.22</v>
      </c>
      <c r="AG9" s="22">
        <v>23.13</v>
      </c>
      <c r="AH9" s="1" t="s">
        <v>66</v>
      </c>
      <c r="AI9" s="1"/>
      <c r="AJ9" s="1"/>
      <c r="AK9" s="2">
        <v>6</v>
      </c>
      <c r="AL9" s="2"/>
      <c r="AM9" s="2"/>
      <c r="AN9" s="2"/>
      <c r="AO9" s="2"/>
      <c r="AP9" s="7">
        <v>23.73</v>
      </c>
      <c r="AQ9" s="18">
        <f t="shared" si="6"/>
        <v>3</v>
      </c>
      <c r="AR9" s="6">
        <f>(AL9*3)+(AM9*5)+(AN9*5)+(AO9*20)</f>
        <v>0</v>
      </c>
      <c r="AS9" s="19">
        <f t="shared" si="29"/>
        <v>26.73</v>
      </c>
      <c r="AT9" s="22">
        <v>6.46</v>
      </c>
      <c r="AU9" s="1">
        <v>6.47</v>
      </c>
      <c r="AV9" s="1">
        <v>8.16</v>
      </c>
      <c r="AW9" s="2">
        <v>25</v>
      </c>
      <c r="AX9" s="2" t="s">
        <v>66</v>
      </c>
      <c r="AY9" s="2"/>
      <c r="AZ9" s="2">
        <v>1</v>
      </c>
      <c r="BA9" s="2" t="s">
        <v>66</v>
      </c>
      <c r="BB9" s="7">
        <f t="shared" si="7"/>
        <v>21.09</v>
      </c>
      <c r="BC9" s="18">
        <f t="shared" si="8"/>
        <v>12.5</v>
      </c>
      <c r="BD9" s="6">
        <v>0</v>
      </c>
      <c r="BE9" s="19">
        <f t="shared" si="10"/>
        <v>33.590000000000003</v>
      </c>
      <c r="BF9" s="22">
        <v>56.51</v>
      </c>
      <c r="BG9" s="1"/>
      <c r="BH9" s="1"/>
      <c r="BI9" s="2">
        <v>7</v>
      </c>
      <c r="BJ9" s="2"/>
      <c r="BK9" s="2"/>
      <c r="BL9" s="2"/>
      <c r="BM9" s="2"/>
      <c r="BN9" s="7">
        <f t="shared" si="11"/>
        <v>56.51</v>
      </c>
      <c r="BO9" s="18">
        <f t="shared" si="12"/>
        <v>3.5</v>
      </c>
      <c r="BP9" s="6">
        <f>(BJ9*3)+(BK9*5)+(BL9*5)+(BM9*20)</f>
        <v>0</v>
      </c>
      <c r="BQ9" s="19">
        <f t="shared" ref="BQ9:BQ23" si="31">BN9+BO9+BP9</f>
        <v>60.01</v>
      </c>
      <c r="BR9" s="22"/>
      <c r="BS9" s="1"/>
      <c r="BT9" s="1"/>
      <c r="BU9" s="2"/>
      <c r="BV9" s="2"/>
      <c r="BW9" s="2"/>
      <c r="BX9" s="2"/>
      <c r="BY9" s="2"/>
      <c r="BZ9" s="7">
        <f t="shared" si="13"/>
        <v>0</v>
      </c>
      <c r="CA9" s="18">
        <f t="shared" si="14"/>
        <v>0</v>
      </c>
      <c r="CB9" s="6">
        <f t="shared" si="15"/>
        <v>0</v>
      </c>
      <c r="CC9" s="19">
        <f t="shared" si="16"/>
        <v>0</v>
      </c>
      <c r="CD9" s="22"/>
      <c r="CE9" s="1"/>
      <c r="CF9" s="2"/>
      <c r="CG9" s="2"/>
      <c r="CH9" s="2"/>
      <c r="CI9" s="2"/>
      <c r="CJ9" s="2"/>
      <c r="CK9" s="7">
        <f t="shared" si="17"/>
        <v>0</v>
      </c>
      <c r="CL9" s="18">
        <f t="shared" si="18"/>
        <v>0</v>
      </c>
      <c r="CM9" s="6">
        <f t="shared" si="19"/>
        <v>0</v>
      </c>
      <c r="CN9" s="19">
        <f t="shared" si="20"/>
        <v>0</v>
      </c>
      <c r="CO9" s="22"/>
      <c r="CP9" s="1"/>
      <c r="CQ9" s="2"/>
      <c r="CR9" s="2"/>
      <c r="CS9" s="2"/>
      <c r="CT9" s="2"/>
      <c r="CU9" s="2"/>
      <c r="CV9" s="7">
        <f t="shared" si="21"/>
        <v>0</v>
      </c>
      <c r="CW9" s="18">
        <f t="shared" si="22"/>
        <v>0</v>
      </c>
      <c r="CX9" s="6">
        <f t="shared" si="23"/>
        <v>0</v>
      </c>
      <c r="CY9" s="19">
        <f t="shared" si="24"/>
        <v>0</v>
      </c>
      <c r="CZ9" s="22"/>
      <c r="DA9" s="1"/>
      <c r="DB9" s="2"/>
      <c r="DC9" s="2"/>
      <c r="DD9" s="2"/>
      <c r="DE9" s="2"/>
      <c r="DF9" s="2"/>
      <c r="DG9" s="7">
        <f t="shared" si="25"/>
        <v>0</v>
      </c>
      <c r="DH9" s="18">
        <f t="shared" si="26"/>
        <v>0</v>
      </c>
      <c r="DI9" s="6">
        <f t="shared" si="27"/>
        <v>0</v>
      </c>
      <c r="DJ9" s="19">
        <f t="shared" si="28"/>
        <v>0</v>
      </c>
    </row>
    <row r="10" spans="1:114">
      <c r="A10" s="60">
        <v>22</v>
      </c>
      <c r="B10" s="54" t="s">
        <v>108</v>
      </c>
      <c r="F10" s="55" t="s">
        <v>26</v>
      </c>
      <c r="H10" s="62"/>
      <c r="I10" s="63"/>
      <c r="J10" s="65"/>
      <c r="K10" s="66"/>
      <c r="L10" s="36">
        <f>M10+N10+O10</f>
        <v>133.44999999999999</v>
      </c>
      <c r="M10" s="37">
        <f t="shared" si="0"/>
        <v>108.95</v>
      </c>
      <c r="N10" s="8">
        <f t="shared" si="30"/>
        <v>10</v>
      </c>
      <c r="O10" s="40">
        <f t="shared" si="1"/>
        <v>14.5</v>
      </c>
      <c r="P10" s="41">
        <f t="shared" si="2"/>
        <v>29</v>
      </c>
      <c r="Q10" s="56">
        <v>5.68</v>
      </c>
      <c r="X10" s="57">
        <v>1</v>
      </c>
      <c r="AB10" s="3"/>
      <c r="AC10" s="7">
        <f t="shared" si="3"/>
        <v>5.68</v>
      </c>
      <c r="AD10" s="18">
        <f t="shared" si="4"/>
        <v>0.5</v>
      </c>
      <c r="AE10" s="6">
        <f>(Y10*3)+(Z10*5)+(AA10*5)+(AB10*20)</f>
        <v>0</v>
      </c>
      <c r="AF10" s="19">
        <f t="shared" si="5"/>
        <v>6.18</v>
      </c>
      <c r="AG10" s="56">
        <v>19.739999999999998</v>
      </c>
      <c r="AK10" s="57">
        <v>2</v>
      </c>
      <c r="AP10" s="7">
        <v>23.8</v>
      </c>
      <c r="AQ10" s="18">
        <f t="shared" si="6"/>
        <v>1</v>
      </c>
      <c r="AR10" s="6">
        <f>(AL10*3)+(AM10*5)+(AN10*5)+(AO10*20)</f>
        <v>0</v>
      </c>
      <c r="AS10" s="19">
        <f t="shared" si="29"/>
        <v>24.8</v>
      </c>
      <c r="AT10" s="56">
        <v>5.12</v>
      </c>
      <c r="AU10" s="58">
        <v>5.9</v>
      </c>
      <c r="AV10" s="58">
        <v>7.09</v>
      </c>
      <c r="AW10" s="57">
        <v>17</v>
      </c>
      <c r="AZ10">
        <v>2</v>
      </c>
      <c r="BB10" s="7">
        <f t="shared" si="7"/>
        <v>18.11</v>
      </c>
      <c r="BC10" s="18">
        <f t="shared" si="8"/>
        <v>8.5</v>
      </c>
      <c r="BD10" s="6">
        <f>(AX10*3)+(AY10*5)+(AZ10*5)+(BA10*20)</f>
        <v>10</v>
      </c>
      <c r="BE10" s="19">
        <f t="shared" si="10"/>
        <v>36.61</v>
      </c>
      <c r="BF10" s="56">
        <v>61.36</v>
      </c>
      <c r="BI10" s="57">
        <v>9</v>
      </c>
      <c r="BN10" s="7">
        <f t="shared" si="11"/>
        <v>61.36</v>
      </c>
      <c r="BO10" s="18">
        <f t="shared" si="12"/>
        <v>4.5</v>
      </c>
      <c r="BP10" s="6">
        <f>(BJ10*3)+(BK10*5)+(BL10*5)+(BM10*20)</f>
        <v>0</v>
      </c>
      <c r="BQ10" s="19">
        <f t="shared" si="31"/>
        <v>65.86</v>
      </c>
      <c r="BR10" s="72"/>
      <c r="BZ10" s="7">
        <f t="shared" si="13"/>
        <v>0</v>
      </c>
      <c r="CA10" s="18">
        <f t="shared" si="14"/>
        <v>0</v>
      </c>
      <c r="CB10" s="6">
        <f t="shared" si="15"/>
        <v>0</v>
      </c>
      <c r="CC10" s="19">
        <f t="shared" si="16"/>
        <v>0</v>
      </c>
      <c r="CD10" s="72"/>
      <c r="CK10" s="7">
        <f t="shared" si="17"/>
        <v>0</v>
      </c>
      <c r="CL10" s="18">
        <f t="shared" si="18"/>
        <v>0</v>
      </c>
      <c r="CM10" s="6">
        <f t="shared" si="19"/>
        <v>0</v>
      </c>
      <c r="CN10" s="19">
        <f t="shared" si="20"/>
        <v>0</v>
      </c>
      <c r="CO10" s="72"/>
      <c r="CV10" s="7">
        <f t="shared" si="21"/>
        <v>0</v>
      </c>
      <c r="CW10" s="18">
        <f t="shared" si="22"/>
        <v>0</v>
      </c>
      <c r="CX10" s="6">
        <f t="shared" si="23"/>
        <v>0</v>
      </c>
      <c r="CY10" s="19">
        <f t="shared" si="24"/>
        <v>0</v>
      </c>
      <c r="CZ10" s="72"/>
      <c r="DG10" s="7">
        <f t="shared" si="25"/>
        <v>0</v>
      </c>
      <c r="DH10" s="18">
        <f t="shared" si="26"/>
        <v>0</v>
      </c>
      <c r="DI10" s="6">
        <f t="shared" si="27"/>
        <v>0</v>
      </c>
      <c r="DJ10" s="19">
        <f t="shared" si="28"/>
        <v>0</v>
      </c>
    </row>
    <row r="11" spans="1:114">
      <c r="A11" s="24">
        <v>10</v>
      </c>
      <c r="B11" s="9" t="s">
        <v>96</v>
      </c>
      <c r="C11" s="52"/>
      <c r="D11" s="52"/>
      <c r="E11" s="52" t="s">
        <v>66</v>
      </c>
      <c r="F11" s="52" t="s">
        <v>25</v>
      </c>
      <c r="G11" s="52"/>
      <c r="H11" s="20" t="str">
        <f>IF(AND(OR($H$2="Y",$I$2="Y"),J11&lt;5,K11&lt;5),IF(AND(J11=J10,K11=K10),H10+1,1),"")</f>
        <v/>
      </c>
      <c r="I11" s="16" t="e">
        <f ca="1">IF(AND($I$2="Y",K11&gt;0,OR(AND(H11=1,H20=10),AND(H11=2,#REF!=20),AND(H11=3,#REF!=30),AND(H11=4,H33=40),AND(H11=5,H42=50),AND(H11=6,H51=60),AND(H11=7,H60=70),AND(H11=8,H69=80),AND(H11=9,H78=90),AND(H11=10,H87=100))),VLOOKUP(K11-1,SortLookup!$A$13:$B$16,2,FALSE),"")</f>
        <v>#REF!</v>
      </c>
      <c r="J11" s="15">
        <f ca="1">IF(ISNA(VLOOKUP(F11,SortLookup!$A$1:$B$5,2,FALSE))," ",VLOOKUP(F11,SortLookup!$A$1:$B$5,2,FALSE))</f>
        <v>0</v>
      </c>
      <c r="K11" s="21" t="str">
        <f ca="1">IF(ISNA(VLOOKUP(G11,SortLookup!$A$7:$B$11,2,FALSE))," ",VLOOKUP(G11,SortLookup!$A$7:$B$11,2,FALSE))</f>
        <v xml:space="preserve"> </v>
      </c>
      <c r="L11" s="36">
        <v>141.91</v>
      </c>
      <c r="M11" s="37">
        <f t="shared" si="0"/>
        <v>111.91</v>
      </c>
      <c r="N11" s="8">
        <f t="shared" si="30"/>
        <v>5</v>
      </c>
      <c r="O11" s="40">
        <f t="shared" si="1"/>
        <v>30</v>
      </c>
      <c r="P11" s="41">
        <f t="shared" si="2"/>
        <v>60</v>
      </c>
      <c r="Q11" s="22">
        <v>11.03</v>
      </c>
      <c r="R11" s="1"/>
      <c r="S11" s="1"/>
      <c r="T11" s="1"/>
      <c r="U11" s="1"/>
      <c r="V11" s="1"/>
      <c r="W11" s="1"/>
      <c r="X11" s="2">
        <v>12</v>
      </c>
      <c r="Y11" s="2"/>
      <c r="Z11" s="2"/>
      <c r="AA11" s="2" t="s">
        <v>66</v>
      </c>
      <c r="AB11" s="23"/>
      <c r="AC11" s="7">
        <v>11.03</v>
      </c>
      <c r="AD11" s="18">
        <v>6</v>
      </c>
      <c r="AE11" s="6">
        <v>0</v>
      </c>
      <c r="AF11" s="19">
        <f t="shared" si="5"/>
        <v>17.03</v>
      </c>
      <c r="AG11" s="22">
        <v>28.83</v>
      </c>
      <c r="AH11" s="1" t="s">
        <v>66</v>
      </c>
      <c r="AI11" s="1"/>
      <c r="AJ11" s="1"/>
      <c r="AK11" s="2">
        <v>15</v>
      </c>
      <c r="AL11" s="2"/>
      <c r="AM11" s="2"/>
      <c r="AN11" s="2"/>
      <c r="AO11" s="2"/>
      <c r="AP11" s="7">
        <v>28.83</v>
      </c>
      <c r="AQ11" s="18">
        <f t="shared" si="6"/>
        <v>7.5</v>
      </c>
      <c r="AR11" s="6">
        <f>(AL11*3)+(AM11*5)+(AN11*5)+(AO11*20)</f>
        <v>0</v>
      </c>
      <c r="AS11" s="19">
        <f t="shared" si="29"/>
        <v>36.33</v>
      </c>
      <c r="AT11" s="22">
        <v>10.18</v>
      </c>
      <c r="AU11" s="1">
        <v>9.3000000000000007</v>
      </c>
      <c r="AV11" s="1">
        <v>11.58</v>
      </c>
      <c r="AW11" s="2">
        <v>18</v>
      </c>
      <c r="AX11" s="2"/>
      <c r="AY11" s="2"/>
      <c r="AZ11" s="2">
        <v>1</v>
      </c>
      <c r="BA11" s="2"/>
      <c r="BB11" s="7">
        <f t="shared" si="7"/>
        <v>31.06</v>
      </c>
      <c r="BC11" s="18">
        <f t="shared" si="8"/>
        <v>9</v>
      </c>
      <c r="BD11" s="6">
        <f>(AX11*3)+(AY11*5)+(AZ11*5)+(BA11*20)</f>
        <v>5</v>
      </c>
      <c r="BE11" s="19">
        <f t="shared" si="10"/>
        <v>45.06</v>
      </c>
      <c r="BF11" s="22">
        <v>40.99</v>
      </c>
      <c r="BG11" s="1"/>
      <c r="BH11" s="1"/>
      <c r="BI11" s="2">
        <v>15</v>
      </c>
      <c r="BJ11" s="2"/>
      <c r="BK11" s="2"/>
      <c r="BL11" s="2"/>
      <c r="BM11" s="2"/>
      <c r="BN11" s="7">
        <f t="shared" si="11"/>
        <v>40.99</v>
      </c>
      <c r="BO11" s="18">
        <f t="shared" si="12"/>
        <v>7.5</v>
      </c>
      <c r="BP11" s="6">
        <f>(BJ11*3)+(BK11*5)+(BL11*5)+(BM11*20)</f>
        <v>0</v>
      </c>
      <c r="BQ11" s="19">
        <f t="shared" si="31"/>
        <v>48.49</v>
      </c>
      <c r="BR11" s="22"/>
      <c r="BS11" s="1"/>
      <c r="BT11" s="1"/>
      <c r="BU11" s="2"/>
      <c r="BV11" s="2"/>
      <c r="BW11" s="2"/>
      <c r="BX11" s="2"/>
      <c r="BY11" s="2"/>
      <c r="BZ11" s="7">
        <f t="shared" si="13"/>
        <v>0</v>
      </c>
      <c r="CA11" s="18">
        <f t="shared" si="14"/>
        <v>0</v>
      </c>
      <c r="CB11" s="6">
        <f t="shared" si="15"/>
        <v>0</v>
      </c>
      <c r="CC11" s="19">
        <f t="shared" si="16"/>
        <v>0</v>
      </c>
      <c r="CD11" s="22"/>
      <c r="CE11" s="1"/>
      <c r="CF11" s="2"/>
      <c r="CG11" s="2"/>
      <c r="CH11" s="2"/>
      <c r="CI11" s="2"/>
      <c r="CJ11" s="2"/>
      <c r="CK11" s="7">
        <f t="shared" si="17"/>
        <v>0</v>
      </c>
      <c r="CL11" s="18">
        <f t="shared" si="18"/>
        <v>0</v>
      </c>
      <c r="CM11" s="6">
        <f t="shared" si="19"/>
        <v>0</v>
      </c>
      <c r="CN11" s="19">
        <f t="shared" si="20"/>
        <v>0</v>
      </c>
      <c r="CO11" s="22"/>
      <c r="CP11" s="1"/>
      <c r="CQ11" s="2"/>
      <c r="CR11" s="2"/>
      <c r="CS11" s="2"/>
      <c r="CT11" s="2"/>
      <c r="CU11" s="2"/>
      <c r="CV11" s="7">
        <f t="shared" si="21"/>
        <v>0</v>
      </c>
      <c r="CW11" s="18">
        <f t="shared" si="22"/>
        <v>0</v>
      </c>
      <c r="CX11" s="6">
        <f t="shared" si="23"/>
        <v>0</v>
      </c>
      <c r="CY11" s="19">
        <f t="shared" si="24"/>
        <v>0</v>
      </c>
      <c r="CZ11" s="22"/>
      <c r="DA11" s="1"/>
      <c r="DB11" s="2"/>
      <c r="DC11" s="2"/>
      <c r="DD11" s="2"/>
      <c r="DE11" s="2"/>
      <c r="DF11" s="2"/>
      <c r="DG11" s="7">
        <f t="shared" si="25"/>
        <v>0</v>
      </c>
      <c r="DH11" s="18">
        <f t="shared" si="26"/>
        <v>0</v>
      </c>
      <c r="DI11" s="6">
        <f t="shared" si="27"/>
        <v>0</v>
      </c>
      <c r="DJ11" s="19">
        <f t="shared" si="28"/>
        <v>0</v>
      </c>
    </row>
    <row r="12" spans="1:114">
      <c r="A12" s="24">
        <v>4</v>
      </c>
      <c r="B12" s="9" t="s">
        <v>89</v>
      </c>
      <c r="C12" s="52"/>
      <c r="D12" s="52"/>
      <c r="E12" s="52" t="s">
        <v>66</v>
      </c>
      <c r="F12" s="52" t="s">
        <v>25</v>
      </c>
      <c r="G12" s="52"/>
      <c r="H12" s="20" t="str">
        <f>IF(AND(OR($H$2="Y",$I$2="Y"),J12&lt;5,K12&lt;5),IF(AND(J12=J11,K12=K11),H11+1,1),"")</f>
        <v/>
      </c>
      <c r="I12" s="16" t="e">
        <f ca="1">IF(AND($I$2="Y",K12&gt;0,OR(AND(H12=1,H21=10),AND(H12=2,#REF!=20),AND(H12=3,#REF!=30),AND(H12=4,H34=40),AND(H12=5,H43=50),AND(H12=6,H52=60),AND(H12=7,H61=70),AND(H12=8,H70=80),AND(H12=9,H79=90),AND(H12=10,H88=100))),VLOOKUP(K12-1,SortLookup!$A$13:$B$16,2,FALSE),"")</f>
        <v>#REF!</v>
      </c>
      <c r="J12" s="15">
        <f ca="1">IF(ISNA(VLOOKUP(F12,SortLookup!$A$1:$B$5,2,FALSE))," ",VLOOKUP(F12,SortLookup!$A$1:$B$5,2,FALSE))</f>
        <v>0</v>
      </c>
      <c r="K12" s="21" t="str">
        <f ca="1">IF(ISNA(VLOOKUP(G12,SortLookup!$A$7:$B$11,2,FALSE))," ",VLOOKUP(G12,SortLookup!$A$7:$B$11,2,FALSE))</f>
        <v xml:space="preserve"> </v>
      </c>
      <c r="L12" s="36">
        <f t="shared" ref="L12:L24" si="32">M12+N12+O12</f>
        <v>143.54</v>
      </c>
      <c r="M12" s="37">
        <f t="shared" si="0"/>
        <v>127.54</v>
      </c>
      <c r="N12" s="8">
        <f t="shared" si="30"/>
        <v>0</v>
      </c>
      <c r="O12" s="40">
        <f t="shared" si="1"/>
        <v>16</v>
      </c>
      <c r="P12" s="41">
        <f t="shared" si="2"/>
        <v>32</v>
      </c>
      <c r="Q12" s="22">
        <v>16.12</v>
      </c>
      <c r="R12" s="1"/>
      <c r="S12" s="1"/>
      <c r="T12" s="1"/>
      <c r="U12" s="1"/>
      <c r="V12" s="1"/>
      <c r="W12" s="1"/>
      <c r="X12" s="2">
        <v>5</v>
      </c>
      <c r="Y12" s="2"/>
      <c r="Z12" s="2"/>
      <c r="AA12" s="2"/>
      <c r="AB12" s="23"/>
      <c r="AC12" s="7">
        <f t="shared" ref="AC12:AC18" si="33">Q12+R12+S12+T12+U12+V12+W12</f>
        <v>16.12</v>
      </c>
      <c r="AD12" s="18">
        <f t="shared" ref="AD12:AD24" si="34">X12/2</f>
        <v>2.5</v>
      </c>
      <c r="AE12" s="6">
        <f t="shared" ref="AE12:AE22" si="35">(Y12*3)+(Z12*5)+(AA12*5)+(AB12*20)</f>
        <v>0</v>
      </c>
      <c r="AF12" s="19">
        <f t="shared" si="5"/>
        <v>18.62</v>
      </c>
      <c r="AG12" s="22">
        <v>38.47</v>
      </c>
      <c r="AH12" s="1" t="s">
        <v>66</v>
      </c>
      <c r="AI12" s="1"/>
      <c r="AJ12" s="1"/>
      <c r="AK12" s="2">
        <v>6</v>
      </c>
      <c r="AL12" s="2"/>
      <c r="AM12" s="2" t="s">
        <v>66</v>
      </c>
      <c r="AN12" s="2"/>
      <c r="AO12" s="2"/>
      <c r="AP12" s="7">
        <v>38.47</v>
      </c>
      <c r="AQ12" s="18">
        <f t="shared" si="6"/>
        <v>3</v>
      </c>
      <c r="AR12" s="6">
        <v>0</v>
      </c>
      <c r="AS12" s="19">
        <f t="shared" si="29"/>
        <v>41.47</v>
      </c>
      <c r="AT12" s="22">
        <v>10.01</v>
      </c>
      <c r="AU12" s="1">
        <v>8.7899999999999991</v>
      </c>
      <c r="AV12" s="1">
        <v>9.66</v>
      </c>
      <c r="AW12" s="2">
        <v>6</v>
      </c>
      <c r="AX12" s="2" t="s">
        <v>66</v>
      </c>
      <c r="AY12" s="2"/>
      <c r="AZ12" s="2"/>
      <c r="BA12" s="2"/>
      <c r="BB12" s="7">
        <f t="shared" si="7"/>
        <v>28.46</v>
      </c>
      <c r="BC12" s="18">
        <f t="shared" si="8"/>
        <v>3</v>
      </c>
      <c r="BD12" s="6">
        <v>0</v>
      </c>
      <c r="BE12" s="19">
        <f t="shared" si="10"/>
        <v>31.46</v>
      </c>
      <c r="BF12" s="22">
        <v>44.49</v>
      </c>
      <c r="BG12" s="1"/>
      <c r="BH12" s="1"/>
      <c r="BI12" s="2">
        <v>15</v>
      </c>
      <c r="BJ12" s="2"/>
      <c r="BK12" s="2"/>
      <c r="BL12" s="2"/>
      <c r="BM12" s="2"/>
      <c r="BN12" s="7">
        <f t="shared" si="11"/>
        <v>44.49</v>
      </c>
      <c r="BO12" s="18">
        <f t="shared" si="12"/>
        <v>7.5</v>
      </c>
      <c r="BP12" s="6">
        <f>(BJ12*3)+(BK12*5)+(BL12*5)+(BM12*20)</f>
        <v>0</v>
      </c>
      <c r="BQ12" s="19">
        <f t="shared" si="31"/>
        <v>51.99</v>
      </c>
      <c r="BR12" s="22"/>
      <c r="BS12" s="1"/>
      <c r="BT12" s="1"/>
      <c r="BU12" s="2"/>
      <c r="BV12" s="2"/>
      <c r="BW12" s="2"/>
      <c r="BX12" s="2"/>
      <c r="BY12" s="2"/>
      <c r="BZ12" s="7">
        <f t="shared" si="13"/>
        <v>0</v>
      </c>
      <c r="CA12" s="18">
        <f t="shared" si="14"/>
        <v>0</v>
      </c>
      <c r="CB12" s="6">
        <f t="shared" si="15"/>
        <v>0</v>
      </c>
      <c r="CC12" s="19">
        <f t="shared" si="16"/>
        <v>0</v>
      </c>
      <c r="CD12" s="22"/>
      <c r="CE12" s="1"/>
      <c r="CF12" s="2"/>
      <c r="CG12" s="2"/>
      <c r="CH12" s="2"/>
      <c r="CI12" s="2"/>
      <c r="CJ12" s="2"/>
      <c r="CK12" s="7">
        <f t="shared" si="17"/>
        <v>0</v>
      </c>
      <c r="CL12" s="18">
        <f t="shared" si="18"/>
        <v>0</v>
      </c>
      <c r="CM12" s="6">
        <f t="shared" si="19"/>
        <v>0</v>
      </c>
      <c r="CN12" s="19">
        <f t="shared" si="20"/>
        <v>0</v>
      </c>
      <c r="CO12" s="22"/>
      <c r="CP12" s="1"/>
      <c r="CQ12" s="2"/>
      <c r="CR12" s="2"/>
      <c r="CS12" s="2"/>
      <c r="CT12" s="2"/>
      <c r="CU12" s="2"/>
      <c r="CV12" s="7">
        <f t="shared" si="21"/>
        <v>0</v>
      </c>
      <c r="CW12" s="18">
        <f t="shared" si="22"/>
        <v>0</v>
      </c>
      <c r="CX12" s="6">
        <f t="shared" si="23"/>
        <v>0</v>
      </c>
      <c r="CY12" s="19">
        <f t="shared" si="24"/>
        <v>0</v>
      </c>
      <c r="CZ12" s="22"/>
      <c r="DA12" s="1"/>
      <c r="DB12" s="2"/>
      <c r="DC12" s="2"/>
      <c r="DD12" s="2"/>
      <c r="DE12" s="2"/>
      <c r="DF12" s="2"/>
      <c r="DG12" s="7">
        <f t="shared" si="25"/>
        <v>0</v>
      </c>
      <c r="DH12" s="18">
        <f t="shared" si="26"/>
        <v>0</v>
      </c>
      <c r="DI12" s="6">
        <f t="shared" si="27"/>
        <v>0</v>
      </c>
      <c r="DJ12" s="19">
        <f t="shared" si="28"/>
        <v>0</v>
      </c>
    </row>
    <row r="13" spans="1:114">
      <c r="A13" s="60">
        <v>19</v>
      </c>
      <c r="B13" s="54" t="s">
        <v>105</v>
      </c>
      <c r="F13" s="55" t="s">
        <v>28</v>
      </c>
      <c r="H13" s="62"/>
      <c r="I13" s="63"/>
      <c r="J13" s="65"/>
      <c r="K13" s="66"/>
      <c r="L13" s="36">
        <f t="shared" si="32"/>
        <v>146.56</v>
      </c>
      <c r="M13" s="37">
        <f t="shared" si="0"/>
        <v>111.56</v>
      </c>
      <c r="N13" s="8">
        <f t="shared" si="30"/>
        <v>5</v>
      </c>
      <c r="O13" s="40">
        <f t="shared" si="1"/>
        <v>30</v>
      </c>
      <c r="P13" s="41">
        <f t="shared" si="2"/>
        <v>60</v>
      </c>
      <c r="Q13" s="56">
        <v>7.46</v>
      </c>
      <c r="X13" s="57">
        <v>11</v>
      </c>
      <c r="AB13" s="3"/>
      <c r="AC13" s="7">
        <f t="shared" si="33"/>
        <v>7.46</v>
      </c>
      <c r="AD13" s="18">
        <f t="shared" si="34"/>
        <v>5.5</v>
      </c>
      <c r="AE13" s="6">
        <f t="shared" si="35"/>
        <v>0</v>
      </c>
      <c r="AF13" s="19">
        <f t="shared" si="5"/>
        <v>12.96</v>
      </c>
      <c r="AG13" s="56">
        <v>30.98</v>
      </c>
      <c r="AK13" s="57">
        <v>18</v>
      </c>
      <c r="AP13" s="7">
        <v>23.8</v>
      </c>
      <c r="AQ13" s="18">
        <f t="shared" si="6"/>
        <v>9</v>
      </c>
      <c r="AR13" s="6">
        <f>(AL13*3)+(AM13*5)+(AN13*5)+(AO13*20)</f>
        <v>0</v>
      </c>
      <c r="AS13" s="19">
        <f t="shared" si="29"/>
        <v>32.799999999999997</v>
      </c>
      <c r="AT13" s="56">
        <v>8.77</v>
      </c>
      <c r="AU13" s="58">
        <v>9.41</v>
      </c>
      <c r="AV13" s="58">
        <v>9.92</v>
      </c>
      <c r="AW13" s="57">
        <v>14</v>
      </c>
      <c r="AZ13" s="57">
        <v>1</v>
      </c>
      <c r="BB13" s="7">
        <f t="shared" si="7"/>
        <v>28.1</v>
      </c>
      <c r="BC13" s="18">
        <f t="shared" si="8"/>
        <v>7</v>
      </c>
      <c r="BD13" s="6">
        <f t="shared" ref="BD13:BD24" si="36">(AX13*3)+(AY13*5)+(AZ13*5)+(BA13*20)</f>
        <v>5</v>
      </c>
      <c r="BE13" s="19">
        <f t="shared" si="10"/>
        <v>40.1</v>
      </c>
      <c r="BF13" s="56">
        <v>52.2</v>
      </c>
      <c r="BI13" s="57">
        <v>17</v>
      </c>
      <c r="BN13" s="7">
        <f t="shared" si="11"/>
        <v>52.2</v>
      </c>
      <c r="BO13" s="18">
        <f t="shared" si="12"/>
        <v>8.5</v>
      </c>
      <c r="BP13" s="6">
        <f>(BJ13*3)+(BK13*5)+(BL13*5)+(BM13*20)</f>
        <v>0</v>
      </c>
      <c r="BQ13" s="19">
        <f t="shared" si="31"/>
        <v>60.7</v>
      </c>
      <c r="BR13" s="72"/>
      <c r="BZ13" s="7">
        <f t="shared" si="13"/>
        <v>0</v>
      </c>
      <c r="CA13" s="18">
        <f t="shared" si="14"/>
        <v>0</v>
      </c>
      <c r="CB13" s="6">
        <f t="shared" si="15"/>
        <v>0</v>
      </c>
      <c r="CC13" s="19">
        <f t="shared" si="16"/>
        <v>0</v>
      </c>
      <c r="CD13" s="72"/>
      <c r="CK13" s="7">
        <f t="shared" si="17"/>
        <v>0</v>
      </c>
      <c r="CL13" s="18">
        <f t="shared" si="18"/>
        <v>0</v>
      </c>
      <c r="CM13" s="6">
        <f t="shared" si="19"/>
        <v>0</v>
      </c>
      <c r="CN13" s="19">
        <f t="shared" si="20"/>
        <v>0</v>
      </c>
      <c r="CO13" s="72"/>
      <c r="CV13" s="7">
        <f t="shared" si="21"/>
        <v>0</v>
      </c>
      <c r="CW13" s="18">
        <f t="shared" si="22"/>
        <v>0</v>
      </c>
      <c r="CX13" s="6">
        <f t="shared" si="23"/>
        <v>0</v>
      </c>
      <c r="CY13" s="19">
        <f t="shared" si="24"/>
        <v>0</v>
      </c>
      <c r="CZ13" s="72"/>
      <c r="DG13" s="7">
        <f t="shared" si="25"/>
        <v>0</v>
      </c>
      <c r="DH13" s="18">
        <f t="shared" si="26"/>
        <v>0</v>
      </c>
      <c r="DI13" s="6">
        <f t="shared" si="27"/>
        <v>0</v>
      </c>
      <c r="DJ13" s="19">
        <f t="shared" si="28"/>
        <v>0</v>
      </c>
    </row>
    <row r="14" spans="1:114">
      <c r="A14" s="24">
        <v>5</v>
      </c>
      <c r="B14" s="9" t="s">
        <v>90</v>
      </c>
      <c r="C14" s="52"/>
      <c r="D14" s="52"/>
      <c r="E14" s="52" t="s">
        <v>66</v>
      </c>
      <c r="F14" s="52" t="s">
        <v>25</v>
      </c>
      <c r="G14" s="52"/>
      <c r="H14" s="20" t="str">
        <f>IF(AND(OR($H$2="Y",$I$2="Y"),J14&lt;5,K14&lt;5),IF(AND(J14=J13,K14=K13),H13+1,1),"")</f>
        <v/>
      </c>
      <c r="I14" s="16" t="e">
        <f ca="1">IF(AND($I$2="Y",K14&gt;0,OR(AND(H14=1,H23=10),AND(H14=2,#REF!=20),AND(H14=3,H27=30),AND(H14=4,H36=40),AND(H14=5,H45=50),AND(H14=6,H54=60),AND(H14=7,H63=70),AND(H14=8,H72=80),AND(H14=9,H81=90),AND(H14=10,H90=100))),VLOOKUP(K14-1,SortLookup!$A$13:$B$16,2,FALSE),"")</f>
        <v>#REF!</v>
      </c>
      <c r="J14" s="15">
        <f ca="1">IF(ISNA(VLOOKUP(F14,SortLookup!$A$1:$B$5,2,FALSE))," ",VLOOKUP(F14,SortLookup!$A$1:$B$5,2,FALSE))</f>
        <v>0</v>
      </c>
      <c r="K14" s="21" t="str">
        <f ca="1">IF(ISNA(VLOOKUP(G14,SortLookup!$A$7:$B$11,2,FALSE))," ",VLOOKUP(G14,SortLookup!$A$7:$B$11,2,FALSE))</f>
        <v xml:space="preserve"> </v>
      </c>
      <c r="L14" s="36">
        <f t="shared" si="32"/>
        <v>150.51</v>
      </c>
      <c r="M14" s="37">
        <f t="shared" si="0"/>
        <v>134.01</v>
      </c>
      <c r="N14" s="8">
        <f t="shared" si="30"/>
        <v>5</v>
      </c>
      <c r="O14" s="40">
        <f t="shared" si="1"/>
        <v>11.5</v>
      </c>
      <c r="P14" s="41">
        <f t="shared" si="2"/>
        <v>23</v>
      </c>
      <c r="Q14" s="22">
        <v>10.07</v>
      </c>
      <c r="R14" s="1"/>
      <c r="S14" s="1"/>
      <c r="T14" s="1"/>
      <c r="U14" s="1"/>
      <c r="V14" s="1"/>
      <c r="W14" s="1"/>
      <c r="X14" s="2">
        <v>2</v>
      </c>
      <c r="Y14" s="2"/>
      <c r="Z14" s="2"/>
      <c r="AA14" s="2"/>
      <c r="AB14" s="23"/>
      <c r="AC14" s="7">
        <f t="shared" si="33"/>
        <v>10.07</v>
      </c>
      <c r="AD14" s="18">
        <f t="shared" si="34"/>
        <v>1</v>
      </c>
      <c r="AE14" s="6">
        <f t="shared" si="35"/>
        <v>0</v>
      </c>
      <c r="AF14" s="19">
        <f t="shared" si="5"/>
        <v>11.07</v>
      </c>
      <c r="AG14" s="22">
        <v>38.32</v>
      </c>
      <c r="AH14" s="1" t="s">
        <v>66</v>
      </c>
      <c r="AI14" s="1"/>
      <c r="AJ14" s="1"/>
      <c r="AK14" s="2">
        <v>5</v>
      </c>
      <c r="AL14" s="2" t="s">
        <v>66</v>
      </c>
      <c r="AM14" s="2"/>
      <c r="AN14" s="2"/>
      <c r="AO14" s="2"/>
      <c r="AP14" s="7">
        <v>38.32</v>
      </c>
      <c r="AQ14" s="18">
        <f t="shared" si="6"/>
        <v>2.5</v>
      </c>
      <c r="AR14" s="6">
        <v>0</v>
      </c>
      <c r="AS14" s="19">
        <f t="shared" si="29"/>
        <v>40.82</v>
      </c>
      <c r="AT14" s="22">
        <v>8.0500000000000007</v>
      </c>
      <c r="AU14" s="1">
        <v>8.65</v>
      </c>
      <c r="AV14" s="1">
        <v>30.77</v>
      </c>
      <c r="AW14" s="2">
        <v>9</v>
      </c>
      <c r="AX14" s="2"/>
      <c r="AY14" s="2"/>
      <c r="AZ14" s="2">
        <v>1</v>
      </c>
      <c r="BA14" s="2"/>
      <c r="BB14" s="7">
        <f t="shared" si="7"/>
        <v>47.47</v>
      </c>
      <c r="BC14" s="18">
        <f t="shared" si="8"/>
        <v>4.5</v>
      </c>
      <c r="BD14" s="6">
        <f t="shared" si="36"/>
        <v>5</v>
      </c>
      <c r="BE14" s="19">
        <f t="shared" si="10"/>
        <v>56.97</v>
      </c>
      <c r="BF14" s="22">
        <v>38.15</v>
      </c>
      <c r="BG14" s="1"/>
      <c r="BH14" s="1"/>
      <c r="BI14" s="2">
        <v>7</v>
      </c>
      <c r="BJ14" s="2"/>
      <c r="BK14" s="2" t="s">
        <v>66</v>
      </c>
      <c r="BL14" s="2"/>
      <c r="BM14" s="2"/>
      <c r="BN14" s="7">
        <f t="shared" si="11"/>
        <v>38.15</v>
      </c>
      <c r="BO14" s="18">
        <f t="shared" si="12"/>
        <v>3.5</v>
      </c>
      <c r="BP14" s="6">
        <v>0</v>
      </c>
      <c r="BQ14" s="19">
        <f t="shared" si="31"/>
        <v>41.65</v>
      </c>
      <c r="BR14" s="22"/>
      <c r="BS14" s="1"/>
      <c r="BT14" s="1"/>
      <c r="BU14" s="2"/>
      <c r="BV14" s="2"/>
      <c r="BW14" s="2"/>
      <c r="BX14" s="2"/>
      <c r="BY14" s="2"/>
      <c r="BZ14" s="7">
        <f t="shared" si="13"/>
        <v>0</v>
      </c>
      <c r="CA14" s="18">
        <f t="shared" si="14"/>
        <v>0</v>
      </c>
      <c r="CB14" s="6">
        <f t="shared" si="15"/>
        <v>0</v>
      </c>
      <c r="CC14" s="19">
        <f t="shared" si="16"/>
        <v>0</v>
      </c>
      <c r="CD14" s="22"/>
      <c r="CE14" s="1"/>
      <c r="CF14" s="2"/>
      <c r="CG14" s="2"/>
      <c r="CH14" s="2"/>
      <c r="CI14" s="2"/>
      <c r="CJ14" s="2"/>
      <c r="CK14" s="7">
        <f t="shared" si="17"/>
        <v>0</v>
      </c>
      <c r="CL14" s="18">
        <f t="shared" si="18"/>
        <v>0</v>
      </c>
      <c r="CM14" s="6">
        <f t="shared" si="19"/>
        <v>0</v>
      </c>
      <c r="CN14" s="19">
        <f t="shared" si="20"/>
        <v>0</v>
      </c>
      <c r="CO14" s="22"/>
      <c r="CP14" s="1"/>
      <c r="CQ14" s="2"/>
      <c r="CR14" s="2"/>
      <c r="CS14" s="2"/>
      <c r="CT14" s="2"/>
      <c r="CU14" s="2"/>
      <c r="CV14" s="7">
        <f t="shared" si="21"/>
        <v>0</v>
      </c>
      <c r="CW14" s="18">
        <f t="shared" si="22"/>
        <v>0</v>
      </c>
      <c r="CX14" s="6">
        <f t="shared" si="23"/>
        <v>0</v>
      </c>
      <c r="CY14" s="19">
        <f t="shared" si="24"/>
        <v>0</v>
      </c>
      <c r="CZ14" s="22"/>
      <c r="DA14" s="1"/>
      <c r="DB14" s="2"/>
      <c r="DC14" s="2"/>
      <c r="DD14" s="2"/>
      <c r="DE14" s="2"/>
      <c r="DF14" s="2"/>
      <c r="DG14" s="7">
        <f t="shared" si="25"/>
        <v>0</v>
      </c>
      <c r="DH14" s="18">
        <f t="shared" si="26"/>
        <v>0</v>
      </c>
      <c r="DI14" s="6">
        <f t="shared" si="27"/>
        <v>0</v>
      </c>
      <c r="DJ14" s="19">
        <f t="shared" si="28"/>
        <v>0</v>
      </c>
    </row>
    <row r="15" spans="1:114">
      <c r="A15" s="24">
        <v>13</v>
      </c>
      <c r="B15" s="9" t="s">
        <v>99</v>
      </c>
      <c r="C15" s="52"/>
      <c r="D15" s="52"/>
      <c r="E15" s="52" t="s">
        <v>66</v>
      </c>
      <c r="F15" s="52" t="s">
        <v>27</v>
      </c>
      <c r="G15" s="52"/>
      <c r="H15" s="20" t="str">
        <f>IF(AND(OR($H$2="Y",$I$2="Y"),J15&lt;5,K15&lt;5),IF(AND(J15=J14,K15=K14),H14+1,1),"")</f>
        <v/>
      </c>
      <c r="I15" s="16" t="e">
        <f ca="1">IF(AND($I$2="Y",K15&gt;0,OR(AND(H15=1,#REF!=10),AND(H15=2,H22=20),AND(H15=3,H28=30),AND(H15=4,H37=40),AND(H15=5,H46=50),AND(H15=6,H55=60),AND(H15=7,H64=70),AND(H15=8,H73=80),AND(H15=9,H82=90),AND(H15=10,H91=100))),VLOOKUP(K15-1,SortLookup!$A$13:$B$16,2,FALSE),"")</f>
        <v>#REF!</v>
      </c>
      <c r="J15" s="15">
        <f ca="1">IF(ISNA(VLOOKUP(F15,SortLookup!$A$1:$B$5,2,FALSE))," ",VLOOKUP(F15,SortLookup!$A$1:$B$5,2,FALSE))</f>
        <v>2</v>
      </c>
      <c r="K15" s="21" t="str">
        <f ca="1">IF(ISNA(VLOOKUP(G15,SortLookup!$A$7:$B$11,2,FALSE))," ",VLOOKUP(G15,SortLookup!$A$7:$B$11,2,FALSE))</f>
        <v xml:space="preserve"> </v>
      </c>
      <c r="L15" s="36">
        <f t="shared" si="32"/>
        <v>158.44</v>
      </c>
      <c r="M15" s="37">
        <f t="shared" si="0"/>
        <v>135.44</v>
      </c>
      <c r="N15" s="8">
        <f t="shared" si="30"/>
        <v>0</v>
      </c>
      <c r="O15" s="40">
        <f t="shared" si="1"/>
        <v>23</v>
      </c>
      <c r="P15" s="41">
        <f t="shared" si="2"/>
        <v>46</v>
      </c>
      <c r="Q15" s="22">
        <v>15.96</v>
      </c>
      <c r="R15" s="1"/>
      <c r="S15" s="1"/>
      <c r="T15" s="1"/>
      <c r="U15" s="1"/>
      <c r="V15" s="1"/>
      <c r="W15" s="1"/>
      <c r="X15" s="2">
        <v>7</v>
      </c>
      <c r="Y15" s="2"/>
      <c r="Z15" s="2"/>
      <c r="AA15" s="2"/>
      <c r="AB15" s="23"/>
      <c r="AC15" s="7">
        <f t="shared" si="33"/>
        <v>15.96</v>
      </c>
      <c r="AD15" s="18">
        <f t="shared" si="34"/>
        <v>3.5</v>
      </c>
      <c r="AE15" s="6">
        <f t="shared" si="35"/>
        <v>0</v>
      </c>
      <c r="AF15" s="19">
        <f t="shared" si="5"/>
        <v>19.46</v>
      </c>
      <c r="AG15" s="22">
        <v>35.79</v>
      </c>
      <c r="AH15" s="1" t="s">
        <v>66</v>
      </c>
      <c r="AI15" s="1"/>
      <c r="AJ15" s="1"/>
      <c r="AK15" s="2">
        <v>10</v>
      </c>
      <c r="AL15" s="2" t="s">
        <v>66</v>
      </c>
      <c r="AM15" s="2"/>
      <c r="AN15" s="2"/>
      <c r="AO15" s="2"/>
      <c r="AP15" s="7">
        <v>35.79</v>
      </c>
      <c r="AQ15" s="18">
        <f t="shared" si="6"/>
        <v>5</v>
      </c>
      <c r="AR15" s="6">
        <v>0</v>
      </c>
      <c r="AS15" s="19">
        <f t="shared" si="29"/>
        <v>40.79</v>
      </c>
      <c r="AT15" s="22">
        <v>9.7799999999999994</v>
      </c>
      <c r="AU15" s="1">
        <v>14.06</v>
      </c>
      <c r="AV15" s="1">
        <v>13.45</v>
      </c>
      <c r="AW15" s="2">
        <v>13</v>
      </c>
      <c r="AX15" s="2"/>
      <c r="AY15" s="2"/>
      <c r="AZ15" s="2"/>
      <c r="BA15" s="2"/>
      <c r="BB15" s="7">
        <f t="shared" si="7"/>
        <v>37.29</v>
      </c>
      <c r="BC15" s="18">
        <f t="shared" si="8"/>
        <v>6.5</v>
      </c>
      <c r="BD15" s="6">
        <f t="shared" si="36"/>
        <v>0</v>
      </c>
      <c r="BE15" s="19">
        <f t="shared" si="10"/>
        <v>43.79</v>
      </c>
      <c r="BF15" s="22">
        <v>46.4</v>
      </c>
      <c r="BG15" s="1"/>
      <c r="BH15" s="1"/>
      <c r="BI15" s="2">
        <v>16</v>
      </c>
      <c r="BJ15" s="2"/>
      <c r="BK15" s="2" t="s">
        <v>66</v>
      </c>
      <c r="BL15" s="2"/>
      <c r="BM15" s="2"/>
      <c r="BN15" s="7">
        <f t="shared" si="11"/>
        <v>46.4</v>
      </c>
      <c r="BO15" s="18">
        <f t="shared" si="12"/>
        <v>8</v>
      </c>
      <c r="BP15" s="6">
        <v>0</v>
      </c>
      <c r="BQ15" s="19">
        <f t="shared" si="31"/>
        <v>54.4</v>
      </c>
      <c r="BR15" s="22"/>
      <c r="BS15" s="1"/>
      <c r="BT15" s="1"/>
      <c r="BU15" s="2"/>
      <c r="BV15" s="2"/>
      <c r="BW15" s="2"/>
      <c r="BX15" s="2"/>
      <c r="BY15" s="2"/>
      <c r="BZ15" s="7">
        <f t="shared" si="13"/>
        <v>0</v>
      </c>
      <c r="CA15" s="18">
        <f t="shared" si="14"/>
        <v>0</v>
      </c>
      <c r="CB15" s="6">
        <f t="shared" si="15"/>
        <v>0</v>
      </c>
      <c r="CC15" s="19">
        <f t="shared" si="16"/>
        <v>0</v>
      </c>
      <c r="CD15" s="22"/>
      <c r="CE15" s="1"/>
      <c r="CF15" s="2"/>
      <c r="CG15" s="2"/>
      <c r="CH15" s="2"/>
      <c r="CI15" s="2"/>
      <c r="CJ15" s="2"/>
      <c r="CK15" s="7">
        <f t="shared" si="17"/>
        <v>0</v>
      </c>
      <c r="CL15" s="18">
        <f t="shared" si="18"/>
        <v>0</v>
      </c>
      <c r="CM15" s="6">
        <f t="shared" si="19"/>
        <v>0</v>
      </c>
      <c r="CN15" s="19">
        <f t="shared" si="20"/>
        <v>0</v>
      </c>
      <c r="CO15" s="22"/>
      <c r="CP15" s="1"/>
      <c r="CQ15" s="2"/>
      <c r="CR15" s="2"/>
      <c r="CS15" s="2"/>
      <c r="CT15" s="2"/>
      <c r="CU15" s="2"/>
      <c r="CV15" s="7">
        <f t="shared" si="21"/>
        <v>0</v>
      </c>
      <c r="CW15" s="18">
        <f t="shared" si="22"/>
        <v>0</v>
      </c>
      <c r="CX15" s="6">
        <f t="shared" si="23"/>
        <v>0</v>
      </c>
      <c r="CY15" s="19">
        <f t="shared" si="24"/>
        <v>0</v>
      </c>
      <c r="CZ15" s="22"/>
      <c r="DA15" s="1"/>
      <c r="DB15" s="2"/>
      <c r="DC15" s="2"/>
      <c r="DD15" s="2"/>
      <c r="DE15" s="2"/>
      <c r="DF15" s="2"/>
      <c r="DG15" s="7">
        <f t="shared" si="25"/>
        <v>0</v>
      </c>
      <c r="DH15" s="18">
        <f t="shared" si="26"/>
        <v>0</v>
      </c>
      <c r="DI15" s="6">
        <f t="shared" si="27"/>
        <v>0</v>
      </c>
      <c r="DJ15" s="19">
        <f t="shared" si="28"/>
        <v>0</v>
      </c>
    </row>
    <row r="16" spans="1:114">
      <c r="A16" s="24">
        <v>15</v>
      </c>
      <c r="B16" s="9" t="s">
        <v>101</v>
      </c>
      <c r="C16" s="52"/>
      <c r="D16" s="52"/>
      <c r="E16" s="52" t="s">
        <v>66</v>
      </c>
      <c r="F16" s="52" t="s">
        <v>27</v>
      </c>
      <c r="G16" s="52"/>
      <c r="H16" s="20" t="str">
        <f>IF(AND(OR($H$2="Y",$I$2="Y"),J16&lt;5,K16&lt;5),IF(AND(J16=J15,K16=K15),H15+1,1),"")</f>
        <v/>
      </c>
      <c r="I16" s="16" t="e">
        <f ca="1">IF(AND($I$2="Y",K16&gt;0,OR(AND(H16=1,#REF!=10),AND(H16=2,H23=20),AND(H16=3,H29=30),AND(H16=4,H38=40),AND(H16=5,H47=50),AND(H16=6,H56=60),AND(H16=7,H65=70),AND(H16=8,H74=80),AND(H16=9,H83=90),AND(H16=10,H92=100))),VLOOKUP(K16-1,SortLookup!$A$13:$B$16,2,FALSE),"")</f>
        <v>#REF!</v>
      </c>
      <c r="J16" s="15">
        <f ca="1">IF(ISNA(VLOOKUP(F16,SortLookup!$A$1:$B$5,2,FALSE))," ",VLOOKUP(F16,SortLookup!$A$1:$B$5,2,FALSE))</f>
        <v>2</v>
      </c>
      <c r="K16" s="21" t="str">
        <f ca="1">IF(ISNA(VLOOKUP(G16,SortLookup!$A$7:$B$11,2,FALSE))," ",VLOOKUP(G16,SortLookup!$A$7:$B$11,2,FALSE))</f>
        <v xml:space="preserve"> </v>
      </c>
      <c r="L16" s="36">
        <f t="shared" si="32"/>
        <v>160.21</v>
      </c>
      <c r="M16" s="37">
        <f t="shared" si="0"/>
        <v>100.71</v>
      </c>
      <c r="N16" s="8">
        <f t="shared" si="30"/>
        <v>38</v>
      </c>
      <c r="O16" s="40">
        <f t="shared" si="1"/>
        <v>21.5</v>
      </c>
      <c r="P16" s="41">
        <f t="shared" si="2"/>
        <v>43</v>
      </c>
      <c r="Q16" s="22">
        <v>8.73</v>
      </c>
      <c r="R16" s="1"/>
      <c r="S16" s="1"/>
      <c r="T16" s="1"/>
      <c r="U16" s="1"/>
      <c r="V16" s="1"/>
      <c r="W16" s="1"/>
      <c r="X16" s="2">
        <v>3</v>
      </c>
      <c r="Y16" s="2"/>
      <c r="Z16" s="2"/>
      <c r="AA16" s="2"/>
      <c r="AB16" s="23"/>
      <c r="AC16" s="7">
        <f t="shared" si="33"/>
        <v>8.73</v>
      </c>
      <c r="AD16" s="18">
        <f t="shared" si="34"/>
        <v>1.5</v>
      </c>
      <c r="AE16" s="6">
        <f t="shared" si="35"/>
        <v>0</v>
      </c>
      <c r="AF16" s="19">
        <f t="shared" si="5"/>
        <v>10.23</v>
      </c>
      <c r="AG16" s="22">
        <v>14.46</v>
      </c>
      <c r="AH16" s="1" t="s">
        <v>66</v>
      </c>
      <c r="AI16" s="1"/>
      <c r="AJ16" s="1"/>
      <c r="AK16" s="2">
        <v>12</v>
      </c>
      <c r="AL16" s="2">
        <v>1</v>
      </c>
      <c r="AM16" s="2">
        <v>1</v>
      </c>
      <c r="AN16" s="2"/>
      <c r="AO16" s="2"/>
      <c r="AP16" s="7">
        <v>14.46</v>
      </c>
      <c r="AQ16" s="18">
        <f t="shared" si="6"/>
        <v>6</v>
      </c>
      <c r="AR16" s="6">
        <f>(AL16*3)+(AM16*5)+(AN16*5)+(AO16*20)</f>
        <v>8</v>
      </c>
      <c r="AS16" s="19">
        <f t="shared" si="29"/>
        <v>28.46</v>
      </c>
      <c r="AT16" s="22">
        <v>6.91</v>
      </c>
      <c r="AU16" s="1">
        <v>6.89</v>
      </c>
      <c r="AV16" s="1">
        <v>8</v>
      </c>
      <c r="AW16" s="2">
        <v>18</v>
      </c>
      <c r="AX16" s="2"/>
      <c r="AY16" s="2"/>
      <c r="AZ16" s="2">
        <v>2</v>
      </c>
      <c r="BA16" s="2"/>
      <c r="BB16" s="7">
        <f t="shared" si="7"/>
        <v>21.8</v>
      </c>
      <c r="BC16" s="18">
        <f t="shared" si="8"/>
        <v>9</v>
      </c>
      <c r="BD16" s="6">
        <f t="shared" si="36"/>
        <v>10</v>
      </c>
      <c r="BE16" s="19">
        <f t="shared" si="10"/>
        <v>40.799999999999997</v>
      </c>
      <c r="BF16" s="22">
        <v>55.72</v>
      </c>
      <c r="BG16" s="1"/>
      <c r="BH16" s="1"/>
      <c r="BI16" s="2">
        <v>10</v>
      </c>
      <c r="BJ16" s="2"/>
      <c r="BK16" s="2" t="s">
        <v>66</v>
      </c>
      <c r="BL16" s="2"/>
      <c r="BM16" s="2">
        <v>1</v>
      </c>
      <c r="BN16" s="7">
        <f t="shared" si="11"/>
        <v>55.72</v>
      </c>
      <c r="BO16" s="18">
        <f t="shared" si="12"/>
        <v>5</v>
      </c>
      <c r="BP16" s="6">
        <v>20</v>
      </c>
      <c r="BQ16" s="19">
        <f t="shared" si="31"/>
        <v>80.72</v>
      </c>
      <c r="BR16" s="22"/>
      <c r="BS16" s="1"/>
      <c r="BT16" s="1"/>
      <c r="BU16" s="2"/>
      <c r="BV16" s="2"/>
      <c r="BW16" s="2"/>
      <c r="BX16" s="2"/>
      <c r="BY16" s="2"/>
      <c r="BZ16" s="7">
        <f t="shared" si="13"/>
        <v>0</v>
      </c>
      <c r="CA16" s="18">
        <f t="shared" si="14"/>
        <v>0</v>
      </c>
      <c r="CB16" s="6">
        <f t="shared" si="15"/>
        <v>0</v>
      </c>
      <c r="CC16" s="19">
        <f t="shared" si="16"/>
        <v>0</v>
      </c>
      <c r="CD16" s="22"/>
      <c r="CE16" s="1"/>
      <c r="CF16" s="2"/>
      <c r="CG16" s="2"/>
      <c r="CH16" s="2"/>
      <c r="CI16" s="2"/>
      <c r="CJ16" s="2"/>
      <c r="CK16" s="7">
        <f t="shared" si="17"/>
        <v>0</v>
      </c>
      <c r="CL16" s="18">
        <f t="shared" si="18"/>
        <v>0</v>
      </c>
      <c r="CM16" s="6">
        <f t="shared" si="19"/>
        <v>0</v>
      </c>
      <c r="CN16" s="19">
        <f t="shared" si="20"/>
        <v>0</v>
      </c>
      <c r="CO16" s="22"/>
      <c r="CP16" s="1"/>
      <c r="CQ16" s="2"/>
      <c r="CR16" s="2"/>
      <c r="CS16" s="2"/>
      <c r="CT16" s="2"/>
      <c r="CU16" s="2"/>
      <c r="CV16" s="7">
        <f t="shared" si="21"/>
        <v>0</v>
      </c>
      <c r="CW16" s="18">
        <f t="shared" si="22"/>
        <v>0</v>
      </c>
      <c r="CX16" s="6">
        <f t="shared" si="23"/>
        <v>0</v>
      </c>
      <c r="CY16" s="19">
        <f t="shared" si="24"/>
        <v>0</v>
      </c>
      <c r="CZ16" s="22"/>
      <c r="DA16" s="1"/>
      <c r="DB16" s="2"/>
      <c r="DC16" s="2"/>
      <c r="DD16" s="2"/>
      <c r="DE16" s="2"/>
      <c r="DF16" s="2"/>
      <c r="DG16" s="7">
        <f t="shared" si="25"/>
        <v>0</v>
      </c>
      <c r="DH16" s="18">
        <f t="shared" si="26"/>
        <v>0</v>
      </c>
      <c r="DI16" s="6">
        <f t="shared" si="27"/>
        <v>0</v>
      </c>
      <c r="DJ16" s="19">
        <f t="shared" si="28"/>
        <v>0</v>
      </c>
    </row>
    <row r="17" spans="1:114">
      <c r="A17" s="60">
        <v>20</v>
      </c>
      <c r="B17" s="54" t="s">
        <v>106</v>
      </c>
      <c r="F17" s="55" t="s">
        <v>28</v>
      </c>
      <c r="H17" s="62"/>
      <c r="I17" s="63"/>
      <c r="J17" s="65"/>
      <c r="K17" s="66"/>
      <c r="L17" s="36">
        <f t="shared" si="32"/>
        <v>161.88</v>
      </c>
      <c r="M17" s="37">
        <f t="shared" si="0"/>
        <v>137.38</v>
      </c>
      <c r="N17" s="8">
        <f t="shared" si="30"/>
        <v>0</v>
      </c>
      <c r="O17" s="40">
        <f t="shared" si="1"/>
        <v>24.5</v>
      </c>
      <c r="P17" s="41">
        <f t="shared" si="2"/>
        <v>49</v>
      </c>
      <c r="Q17" s="56">
        <v>18.37</v>
      </c>
      <c r="X17" s="57">
        <v>9</v>
      </c>
      <c r="AB17" s="3"/>
      <c r="AC17" s="7">
        <f t="shared" si="33"/>
        <v>18.37</v>
      </c>
      <c r="AD17" s="18">
        <f t="shared" si="34"/>
        <v>4.5</v>
      </c>
      <c r="AE17" s="6">
        <f t="shared" si="35"/>
        <v>0</v>
      </c>
      <c r="AF17" s="19">
        <f t="shared" si="5"/>
        <v>22.87</v>
      </c>
      <c r="AG17" s="56">
        <v>28.37</v>
      </c>
      <c r="AK17" s="57">
        <v>9</v>
      </c>
      <c r="AP17" s="7">
        <v>23.8</v>
      </c>
      <c r="AQ17" s="18">
        <f t="shared" si="6"/>
        <v>4.5</v>
      </c>
      <c r="AR17" s="6">
        <f>(AL17*3)+(AM17*5)+(AN17*5)+(AO17*20)</f>
        <v>0</v>
      </c>
      <c r="AS17" s="19">
        <f t="shared" si="29"/>
        <v>28.3</v>
      </c>
      <c r="AT17" s="56">
        <v>7.98</v>
      </c>
      <c r="AU17" s="58">
        <v>7.4</v>
      </c>
      <c r="AV17" s="58">
        <v>7.82</v>
      </c>
      <c r="AW17" s="57">
        <v>30</v>
      </c>
      <c r="BB17" s="7">
        <f t="shared" si="7"/>
        <v>23.2</v>
      </c>
      <c r="BC17" s="18">
        <f t="shared" si="8"/>
        <v>15</v>
      </c>
      <c r="BD17" s="6">
        <f t="shared" si="36"/>
        <v>0</v>
      </c>
      <c r="BE17" s="19">
        <f t="shared" si="10"/>
        <v>38.200000000000003</v>
      </c>
      <c r="BF17" s="56">
        <v>72.010000000000005</v>
      </c>
      <c r="BI17" s="57">
        <v>1</v>
      </c>
      <c r="BN17" s="7">
        <f t="shared" si="11"/>
        <v>72.010000000000005</v>
      </c>
      <c r="BO17" s="18">
        <f t="shared" si="12"/>
        <v>0.5</v>
      </c>
      <c r="BP17" s="6">
        <f t="shared" ref="BP17:BP22" si="37">(BJ17*3)+(BK17*5)+(BL17*5)+(BM17*20)</f>
        <v>0</v>
      </c>
      <c r="BQ17" s="19">
        <f t="shared" si="31"/>
        <v>72.510000000000005</v>
      </c>
      <c r="BR17" s="72"/>
      <c r="BZ17" s="7">
        <f t="shared" si="13"/>
        <v>0</v>
      </c>
      <c r="CA17" s="18">
        <f t="shared" si="14"/>
        <v>0</v>
      </c>
      <c r="CB17" s="6">
        <f t="shared" si="15"/>
        <v>0</v>
      </c>
      <c r="CC17" s="19">
        <f t="shared" si="16"/>
        <v>0</v>
      </c>
      <c r="CD17" s="72"/>
      <c r="CK17" s="7">
        <f t="shared" si="17"/>
        <v>0</v>
      </c>
      <c r="CL17" s="18">
        <f t="shared" si="18"/>
        <v>0</v>
      </c>
      <c r="CM17" s="6">
        <f t="shared" si="19"/>
        <v>0</v>
      </c>
      <c r="CN17" s="19">
        <f t="shared" si="20"/>
        <v>0</v>
      </c>
      <c r="CO17" s="72"/>
      <c r="CV17" s="7">
        <f t="shared" si="21"/>
        <v>0</v>
      </c>
      <c r="CW17" s="18">
        <f t="shared" si="22"/>
        <v>0</v>
      </c>
      <c r="CX17" s="6">
        <f t="shared" si="23"/>
        <v>0</v>
      </c>
      <c r="CY17" s="19">
        <f t="shared" si="24"/>
        <v>0</v>
      </c>
      <c r="CZ17" s="72"/>
      <c r="DG17" s="7">
        <f t="shared" si="25"/>
        <v>0</v>
      </c>
      <c r="DH17" s="18">
        <f t="shared" si="26"/>
        <v>0</v>
      </c>
      <c r="DI17" s="6">
        <f t="shared" si="27"/>
        <v>0</v>
      </c>
      <c r="DJ17" s="19">
        <f t="shared" si="28"/>
        <v>0</v>
      </c>
    </row>
    <row r="18" spans="1:114">
      <c r="A18" s="24">
        <v>8</v>
      </c>
      <c r="B18" s="9" t="s">
        <v>94</v>
      </c>
      <c r="C18" s="52"/>
      <c r="D18" s="52"/>
      <c r="E18" s="52" t="s">
        <v>66</v>
      </c>
      <c r="F18" s="52" t="s">
        <v>25</v>
      </c>
      <c r="G18" s="52"/>
      <c r="H18" s="20" t="str">
        <f>IF(AND(OR($H$2="Y",$I$2="Y"),J18&lt;5,K18&lt;5),IF(AND(J18=J17,K18=K17),H17+1,1),"")</f>
        <v/>
      </c>
      <c r="I18" s="16" t="e">
        <f ca="1">IF(AND($I$2="Y",K18&gt;0,OR(AND(H18=1,#REF!=10),AND(H18=2,#REF!=20),AND(H18=3,H31=30),AND(H18=4,H40=40),AND(H18=5,H49=50),AND(H18=6,H58=60),AND(H18=7,H67=70),AND(H18=8,H76=80),AND(H18=9,H85=90),AND(H18=10,H94=100))),VLOOKUP(K18-1,SortLookup!$A$13:$B$16,2,FALSE),"")</f>
        <v>#REF!</v>
      </c>
      <c r="J18" s="15">
        <f ca="1">IF(ISNA(VLOOKUP(F18,SortLookup!$A$1:$B$5,2,FALSE))," ",VLOOKUP(F18,SortLookup!$A$1:$B$5,2,FALSE))</f>
        <v>0</v>
      </c>
      <c r="K18" s="21" t="str">
        <f ca="1">IF(ISNA(VLOOKUP(G18,SortLookup!$A$7:$B$11,2,FALSE))," ",VLOOKUP(G18,SortLookup!$A$7:$B$11,2,FALSE))</f>
        <v xml:space="preserve"> </v>
      </c>
      <c r="L18" s="36">
        <f t="shared" si="32"/>
        <v>162.75</v>
      </c>
      <c r="M18" s="37">
        <f t="shared" si="0"/>
        <v>149.75</v>
      </c>
      <c r="N18" s="8">
        <f t="shared" si="30"/>
        <v>5</v>
      </c>
      <c r="O18" s="40">
        <f t="shared" si="1"/>
        <v>8</v>
      </c>
      <c r="P18" s="41">
        <f t="shared" si="2"/>
        <v>16</v>
      </c>
      <c r="Q18" s="22">
        <v>19.600000000000001</v>
      </c>
      <c r="R18" s="1"/>
      <c r="S18" s="1"/>
      <c r="T18" s="1"/>
      <c r="U18" s="1"/>
      <c r="V18" s="1"/>
      <c r="W18" s="1"/>
      <c r="X18" s="2">
        <v>2</v>
      </c>
      <c r="Y18" s="2"/>
      <c r="Z18" s="2"/>
      <c r="AA18" s="2"/>
      <c r="AB18" s="23"/>
      <c r="AC18" s="7">
        <f t="shared" si="33"/>
        <v>19.600000000000001</v>
      </c>
      <c r="AD18" s="18">
        <f t="shared" si="34"/>
        <v>1</v>
      </c>
      <c r="AE18" s="6">
        <f t="shared" si="35"/>
        <v>0</v>
      </c>
      <c r="AF18" s="19">
        <f t="shared" si="5"/>
        <v>20.6</v>
      </c>
      <c r="AG18" s="22">
        <v>34.090000000000003</v>
      </c>
      <c r="AH18" s="1" t="s">
        <v>66</v>
      </c>
      <c r="AI18" s="1"/>
      <c r="AJ18" s="1"/>
      <c r="AK18" s="2">
        <v>0</v>
      </c>
      <c r="AL18" s="2"/>
      <c r="AM18" s="2"/>
      <c r="AN18" s="2"/>
      <c r="AO18" s="2"/>
      <c r="AP18" s="7">
        <v>34.090000000000003</v>
      </c>
      <c r="AQ18" s="18">
        <f t="shared" si="6"/>
        <v>0</v>
      </c>
      <c r="AR18" s="6">
        <f>(AL18*3)+(AM18*5)+(AN18*5)+(AO18*20)</f>
        <v>0</v>
      </c>
      <c r="AS18" s="19">
        <f t="shared" si="29"/>
        <v>34.090000000000003</v>
      </c>
      <c r="AT18" s="22">
        <v>8.27</v>
      </c>
      <c r="AU18" s="1">
        <v>8.8699999999999992</v>
      </c>
      <c r="AV18" s="1">
        <v>8.1999999999999993</v>
      </c>
      <c r="AW18" s="2">
        <v>11</v>
      </c>
      <c r="AX18" s="2"/>
      <c r="AY18" s="2"/>
      <c r="AZ18" s="2">
        <v>1</v>
      </c>
      <c r="BA18" s="2"/>
      <c r="BB18" s="7">
        <f t="shared" si="7"/>
        <v>25.34</v>
      </c>
      <c r="BC18" s="18">
        <f t="shared" si="8"/>
        <v>5.5</v>
      </c>
      <c r="BD18" s="6">
        <f t="shared" si="36"/>
        <v>5</v>
      </c>
      <c r="BE18" s="19">
        <f t="shared" si="10"/>
        <v>35.840000000000003</v>
      </c>
      <c r="BF18" s="22">
        <v>70.72</v>
      </c>
      <c r="BG18" s="1"/>
      <c r="BH18" s="1"/>
      <c r="BI18" s="2">
        <v>3</v>
      </c>
      <c r="BJ18" s="2"/>
      <c r="BK18" s="2"/>
      <c r="BL18" s="2"/>
      <c r="BM18" s="2"/>
      <c r="BN18" s="7">
        <f t="shared" si="11"/>
        <v>70.72</v>
      </c>
      <c r="BO18" s="18">
        <f t="shared" si="12"/>
        <v>1.5</v>
      </c>
      <c r="BP18" s="6">
        <f t="shared" si="37"/>
        <v>0</v>
      </c>
      <c r="BQ18" s="19">
        <f t="shared" si="31"/>
        <v>72.22</v>
      </c>
      <c r="BR18" s="22"/>
      <c r="BS18" s="1"/>
      <c r="BT18" s="1"/>
      <c r="BU18" s="2"/>
      <c r="BV18" s="2"/>
      <c r="BW18" s="2"/>
      <c r="BX18" s="2"/>
      <c r="BY18" s="2"/>
      <c r="BZ18" s="7">
        <f t="shared" si="13"/>
        <v>0</v>
      </c>
      <c r="CA18" s="18">
        <f t="shared" si="14"/>
        <v>0</v>
      </c>
      <c r="CB18" s="6">
        <f t="shared" si="15"/>
        <v>0</v>
      </c>
      <c r="CC18" s="19">
        <f t="shared" si="16"/>
        <v>0</v>
      </c>
      <c r="CD18" s="22"/>
      <c r="CE18" s="1"/>
      <c r="CF18" s="2"/>
      <c r="CG18" s="2"/>
      <c r="CH18" s="2"/>
      <c r="CI18" s="2"/>
      <c r="CJ18" s="2"/>
      <c r="CK18" s="7">
        <f t="shared" si="17"/>
        <v>0</v>
      </c>
      <c r="CL18" s="18">
        <f t="shared" si="18"/>
        <v>0</v>
      </c>
      <c r="CM18" s="6">
        <f t="shared" si="19"/>
        <v>0</v>
      </c>
      <c r="CN18" s="19">
        <f t="shared" si="20"/>
        <v>0</v>
      </c>
      <c r="CO18" s="22"/>
      <c r="CP18" s="1"/>
      <c r="CQ18" s="2"/>
      <c r="CR18" s="2"/>
      <c r="CS18" s="2"/>
      <c r="CT18" s="2"/>
      <c r="CU18" s="2"/>
      <c r="CV18" s="7">
        <f t="shared" si="21"/>
        <v>0</v>
      </c>
      <c r="CW18" s="18">
        <f t="shared" si="22"/>
        <v>0</v>
      </c>
      <c r="CX18" s="6">
        <f t="shared" si="23"/>
        <v>0</v>
      </c>
      <c r="CY18" s="19">
        <f t="shared" si="24"/>
        <v>0</v>
      </c>
      <c r="CZ18" s="22"/>
      <c r="DA18" s="1"/>
      <c r="DB18" s="2"/>
      <c r="DC18" s="2"/>
      <c r="DD18" s="2"/>
      <c r="DE18" s="2"/>
      <c r="DF18" s="2"/>
      <c r="DG18" s="7">
        <f t="shared" si="25"/>
        <v>0</v>
      </c>
      <c r="DH18" s="18">
        <f t="shared" si="26"/>
        <v>0</v>
      </c>
      <c r="DI18" s="6">
        <f t="shared" si="27"/>
        <v>0</v>
      </c>
      <c r="DJ18" s="19">
        <f t="shared" si="28"/>
        <v>0</v>
      </c>
    </row>
    <row r="19" spans="1:114">
      <c r="A19" s="24">
        <v>6</v>
      </c>
      <c r="B19" s="9" t="s">
        <v>91</v>
      </c>
      <c r="C19" s="52"/>
      <c r="D19" s="52"/>
      <c r="E19" s="52" t="s">
        <v>66</v>
      </c>
      <c r="F19" s="52" t="s">
        <v>25</v>
      </c>
      <c r="G19" s="52"/>
      <c r="H19" s="20" t="str">
        <f>IF(AND(OR($H$2="Y",$I$2="Y"),J19&lt;5,K19&lt;5),IF(AND(J19=J18,K19=K18),H18+1,1),"")</f>
        <v/>
      </c>
      <c r="I19" s="16" t="e">
        <f ca="1">IF(AND($I$2="Y",K19&gt;0,OR(AND(H19=1,#REF!=10),AND(H19=2,#REF!=20),AND(H19=3,H32=30),AND(H19=4,H41=40),AND(H19=5,H50=50),AND(H19=6,H59=60),AND(H19=7,H68=70),AND(H19=8,H77=80),AND(H19=9,H86=90),AND(H19=10,H95=100))),VLOOKUP(K19-1,SortLookup!$A$13:$B$16,2,FALSE),"")</f>
        <v>#REF!</v>
      </c>
      <c r="J19" s="15">
        <f ca="1">IF(ISNA(VLOOKUP(F19,SortLookup!$A$1:$B$5,2,FALSE))," ",VLOOKUP(F19,SortLookup!$A$1:$B$5,2,FALSE))</f>
        <v>0</v>
      </c>
      <c r="K19" s="21" t="str">
        <f ca="1">IF(ISNA(VLOOKUP(G19,SortLookup!$A$7:$B$11,2,FALSE))," ",VLOOKUP(G19,SortLookup!$A$7:$B$11,2,FALSE))</f>
        <v xml:space="preserve"> </v>
      </c>
      <c r="L19" s="36">
        <f t="shared" si="32"/>
        <v>166.25</v>
      </c>
      <c r="M19" s="37">
        <f t="shared" si="0"/>
        <v>132.75</v>
      </c>
      <c r="N19" s="8">
        <f t="shared" si="30"/>
        <v>10</v>
      </c>
      <c r="O19" s="40">
        <f t="shared" si="1"/>
        <v>23.5</v>
      </c>
      <c r="P19" s="41">
        <f t="shared" si="2"/>
        <v>47</v>
      </c>
      <c r="Q19" s="22">
        <v>9.09</v>
      </c>
      <c r="R19" s="1"/>
      <c r="S19" s="1"/>
      <c r="T19" s="1"/>
      <c r="U19" s="1"/>
      <c r="V19" s="1"/>
      <c r="W19" s="1"/>
      <c r="X19" s="2">
        <v>6</v>
      </c>
      <c r="Y19" s="2"/>
      <c r="Z19" s="2"/>
      <c r="AA19" s="2"/>
      <c r="AB19" s="23"/>
      <c r="AC19" s="7">
        <v>9.09</v>
      </c>
      <c r="AD19" s="18">
        <f t="shared" si="34"/>
        <v>3</v>
      </c>
      <c r="AE19" s="6">
        <f t="shared" si="35"/>
        <v>0</v>
      </c>
      <c r="AF19" s="19">
        <f t="shared" si="5"/>
        <v>12.09</v>
      </c>
      <c r="AG19" s="22">
        <v>38.07</v>
      </c>
      <c r="AH19" s="1" t="s">
        <v>66</v>
      </c>
      <c r="AI19" s="1"/>
      <c r="AJ19" s="1"/>
      <c r="AK19" s="2">
        <v>7</v>
      </c>
      <c r="AL19" s="2"/>
      <c r="AM19" s="2"/>
      <c r="AN19" s="2"/>
      <c r="AO19" s="2"/>
      <c r="AP19" s="7">
        <v>38.07</v>
      </c>
      <c r="AQ19" s="18">
        <f t="shared" si="6"/>
        <v>3.5</v>
      </c>
      <c r="AR19" s="6">
        <f>(AL19*3)+(AM19*5)+(AN19*5)+(AO19*20)</f>
        <v>0</v>
      </c>
      <c r="AS19" s="19">
        <f t="shared" si="29"/>
        <v>41.57</v>
      </c>
      <c r="AT19" s="22">
        <v>7.82</v>
      </c>
      <c r="AU19" s="1">
        <v>9.93</v>
      </c>
      <c r="AV19" s="1">
        <v>10.54</v>
      </c>
      <c r="AW19" s="2">
        <v>20</v>
      </c>
      <c r="AX19" s="2"/>
      <c r="AY19" s="2"/>
      <c r="AZ19" s="2">
        <v>2</v>
      </c>
      <c r="BA19" s="2"/>
      <c r="BB19" s="7">
        <f t="shared" si="7"/>
        <v>28.29</v>
      </c>
      <c r="BC19" s="18">
        <f t="shared" si="8"/>
        <v>10</v>
      </c>
      <c r="BD19" s="6">
        <f t="shared" si="36"/>
        <v>10</v>
      </c>
      <c r="BE19" s="19">
        <f t="shared" si="10"/>
        <v>48.29</v>
      </c>
      <c r="BF19" s="22">
        <v>57.3</v>
      </c>
      <c r="BG19" s="1"/>
      <c r="BH19" s="1"/>
      <c r="BI19" s="2">
        <v>14</v>
      </c>
      <c r="BJ19" s="2"/>
      <c r="BK19" s="2"/>
      <c r="BL19" s="2"/>
      <c r="BM19" s="2"/>
      <c r="BN19" s="7">
        <f t="shared" si="11"/>
        <v>57.3</v>
      </c>
      <c r="BO19" s="18">
        <f t="shared" si="12"/>
        <v>7</v>
      </c>
      <c r="BP19" s="6">
        <f t="shared" si="37"/>
        <v>0</v>
      </c>
      <c r="BQ19" s="19">
        <f t="shared" si="31"/>
        <v>64.3</v>
      </c>
      <c r="BR19" s="22"/>
      <c r="BS19" s="1"/>
      <c r="BT19" s="1"/>
      <c r="BU19" s="2"/>
      <c r="BV19" s="2"/>
      <c r="BW19" s="2"/>
      <c r="BX19" s="2"/>
      <c r="BY19" s="2"/>
      <c r="BZ19" s="7">
        <f t="shared" si="13"/>
        <v>0</v>
      </c>
      <c r="CA19" s="18">
        <f t="shared" si="14"/>
        <v>0</v>
      </c>
      <c r="CB19" s="6">
        <f t="shared" si="15"/>
        <v>0</v>
      </c>
      <c r="CC19" s="19">
        <f t="shared" si="16"/>
        <v>0</v>
      </c>
      <c r="CD19" s="22"/>
      <c r="CE19" s="1"/>
      <c r="CF19" s="2"/>
      <c r="CG19" s="2"/>
      <c r="CH19" s="2"/>
      <c r="CI19" s="2"/>
      <c r="CJ19" s="2"/>
      <c r="CK19" s="7">
        <f t="shared" si="17"/>
        <v>0</v>
      </c>
      <c r="CL19" s="18">
        <f t="shared" si="18"/>
        <v>0</v>
      </c>
      <c r="CM19" s="6">
        <f t="shared" si="19"/>
        <v>0</v>
      </c>
      <c r="CN19" s="19">
        <f t="shared" si="20"/>
        <v>0</v>
      </c>
      <c r="CO19" s="22"/>
      <c r="CP19" s="1"/>
      <c r="CQ19" s="2"/>
      <c r="CR19" s="2"/>
      <c r="CS19" s="2"/>
      <c r="CT19" s="2"/>
      <c r="CU19" s="2"/>
      <c r="CV19" s="7">
        <f t="shared" si="21"/>
        <v>0</v>
      </c>
      <c r="CW19" s="18">
        <f t="shared" si="22"/>
        <v>0</v>
      </c>
      <c r="CX19" s="6">
        <f t="shared" si="23"/>
        <v>0</v>
      </c>
      <c r="CY19" s="19">
        <f t="shared" si="24"/>
        <v>0</v>
      </c>
      <c r="CZ19" s="22"/>
      <c r="DA19" s="1"/>
      <c r="DB19" s="2"/>
      <c r="DC19" s="2"/>
      <c r="DD19" s="2"/>
      <c r="DE19" s="2"/>
      <c r="DF19" s="2"/>
      <c r="DG19" s="7">
        <f t="shared" si="25"/>
        <v>0</v>
      </c>
      <c r="DH19" s="18">
        <f t="shared" si="26"/>
        <v>0</v>
      </c>
      <c r="DI19" s="6">
        <f t="shared" si="27"/>
        <v>0</v>
      </c>
      <c r="DJ19" s="19">
        <f t="shared" si="28"/>
        <v>0</v>
      </c>
    </row>
    <row r="20" spans="1:114">
      <c r="A20" s="24">
        <v>12</v>
      </c>
      <c r="B20" s="9" t="s">
        <v>98</v>
      </c>
      <c r="C20" s="52"/>
      <c r="D20" s="52"/>
      <c r="E20" s="52" t="s">
        <v>66</v>
      </c>
      <c r="F20" s="52" t="s">
        <v>27</v>
      </c>
      <c r="G20" s="52"/>
      <c r="H20" s="20" t="str">
        <f>IF(AND(OR($H$2="Y",$I$2="Y"),J20&lt;5,K20&lt;5),IF(AND(J20=J19,K20=K19),H19+1,1),"")</f>
        <v/>
      </c>
      <c r="I20" s="16" t="e">
        <f ca="1">IF(AND($I$2="Y",K20&gt;0,OR(AND(H20=1,#REF!=10),AND(H20=2,#REF!=20),AND(H20=3,H33=30),AND(H20=4,H42=40),AND(H20=5,H51=50),AND(H20=6,H60=60),AND(H20=7,H69=70),AND(H20=8,H78=80),AND(H20=9,H87=90),AND(H20=10,H96=100))),VLOOKUP(K20-1,SortLookup!$A$13:$B$16,2,FALSE),"")</f>
        <v>#REF!</v>
      </c>
      <c r="J20" s="15">
        <f ca="1">IF(ISNA(VLOOKUP(F20,SortLookup!$A$1:$B$5,2,FALSE))," ",VLOOKUP(F20,SortLookup!$A$1:$B$5,2,FALSE))</f>
        <v>2</v>
      </c>
      <c r="K20" s="21" t="str">
        <f ca="1">IF(ISNA(VLOOKUP(G20,SortLookup!$A$7:$B$11,2,FALSE))," ",VLOOKUP(G20,SortLookup!$A$7:$B$11,2,FALSE))</f>
        <v xml:space="preserve"> </v>
      </c>
      <c r="L20" s="36">
        <f t="shared" si="32"/>
        <v>167.35</v>
      </c>
      <c r="M20" s="37">
        <f t="shared" si="0"/>
        <v>137.35</v>
      </c>
      <c r="N20" s="8">
        <f t="shared" si="30"/>
        <v>5</v>
      </c>
      <c r="O20" s="40">
        <f t="shared" si="1"/>
        <v>25</v>
      </c>
      <c r="P20" s="41">
        <f t="shared" si="2"/>
        <v>50</v>
      </c>
      <c r="Q20" s="22">
        <v>12.74</v>
      </c>
      <c r="R20" s="1"/>
      <c r="S20" s="1"/>
      <c r="T20" s="1"/>
      <c r="U20" s="1"/>
      <c r="V20" s="1"/>
      <c r="W20" s="1"/>
      <c r="X20" s="2">
        <v>6</v>
      </c>
      <c r="Y20" s="2"/>
      <c r="Z20" s="2"/>
      <c r="AA20" s="2"/>
      <c r="AB20" s="23"/>
      <c r="AC20" s="7">
        <f>Q20+R20+S20+T20+U20+V20+W20</f>
        <v>12.74</v>
      </c>
      <c r="AD20" s="18">
        <f t="shared" si="34"/>
        <v>3</v>
      </c>
      <c r="AE20" s="6">
        <f t="shared" si="35"/>
        <v>0</v>
      </c>
      <c r="AF20" s="19">
        <f t="shared" si="5"/>
        <v>15.74</v>
      </c>
      <c r="AG20" s="22">
        <v>29.33</v>
      </c>
      <c r="AH20" s="1" t="s">
        <v>66</v>
      </c>
      <c r="AI20" s="1"/>
      <c r="AJ20" s="1"/>
      <c r="AK20" s="2">
        <v>11</v>
      </c>
      <c r="AL20" s="2" t="s">
        <v>66</v>
      </c>
      <c r="AM20" s="2"/>
      <c r="AN20" s="2"/>
      <c r="AO20" s="2"/>
      <c r="AP20" s="7">
        <v>29.33</v>
      </c>
      <c r="AQ20" s="18">
        <f t="shared" si="6"/>
        <v>5.5</v>
      </c>
      <c r="AR20" s="6">
        <v>0</v>
      </c>
      <c r="AS20" s="19">
        <f t="shared" si="29"/>
        <v>34.83</v>
      </c>
      <c r="AT20" s="22">
        <v>9.02</v>
      </c>
      <c r="AU20" s="1">
        <v>11.05</v>
      </c>
      <c r="AV20" s="1">
        <v>14.56</v>
      </c>
      <c r="AW20" s="2">
        <v>15</v>
      </c>
      <c r="AX20" s="2"/>
      <c r="AY20" s="2"/>
      <c r="AZ20" s="2">
        <v>1</v>
      </c>
      <c r="BA20" s="2"/>
      <c r="BB20" s="7">
        <f t="shared" si="7"/>
        <v>34.630000000000003</v>
      </c>
      <c r="BC20" s="18">
        <f t="shared" si="8"/>
        <v>7.5</v>
      </c>
      <c r="BD20" s="6">
        <f t="shared" si="36"/>
        <v>5</v>
      </c>
      <c r="BE20" s="19">
        <f t="shared" si="10"/>
        <v>47.13</v>
      </c>
      <c r="BF20" s="22">
        <v>60.65</v>
      </c>
      <c r="BG20" s="1"/>
      <c r="BH20" s="1"/>
      <c r="BI20" s="2">
        <v>18</v>
      </c>
      <c r="BJ20" s="2"/>
      <c r="BK20" s="2"/>
      <c r="BL20" s="2"/>
      <c r="BM20" s="2"/>
      <c r="BN20" s="7">
        <f t="shared" si="11"/>
        <v>60.65</v>
      </c>
      <c r="BO20" s="18">
        <f t="shared" si="12"/>
        <v>9</v>
      </c>
      <c r="BP20" s="6">
        <f t="shared" si="37"/>
        <v>0</v>
      </c>
      <c r="BQ20" s="19">
        <f t="shared" si="31"/>
        <v>69.650000000000006</v>
      </c>
      <c r="BR20" s="22"/>
      <c r="BS20" s="1"/>
      <c r="BT20" s="1"/>
      <c r="BU20" s="2"/>
      <c r="BV20" s="2"/>
      <c r="BW20" s="2"/>
      <c r="BX20" s="2"/>
      <c r="BY20" s="2"/>
      <c r="BZ20" s="7">
        <f t="shared" si="13"/>
        <v>0</v>
      </c>
      <c r="CA20" s="18">
        <f t="shared" si="14"/>
        <v>0</v>
      </c>
      <c r="CB20" s="6">
        <f t="shared" si="15"/>
        <v>0</v>
      </c>
      <c r="CC20" s="19">
        <f t="shared" si="16"/>
        <v>0</v>
      </c>
      <c r="CD20" s="22"/>
      <c r="CE20" s="1"/>
      <c r="CF20" s="2"/>
      <c r="CG20" s="2"/>
      <c r="CH20" s="2"/>
      <c r="CI20" s="2"/>
      <c r="CJ20" s="2"/>
      <c r="CK20" s="7">
        <f t="shared" si="17"/>
        <v>0</v>
      </c>
      <c r="CL20" s="18">
        <f t="shared" si="18"/>
        <v>0</v>
      </c>
      <c r="CM20" s="6">
        <f t="shared" si="19"/>
        <v>0</v>
      </c>
      <c r="CN20" s="19">
        <f t="shared" si="20"/>
        <v>0</v>
      </c>
      <c r="CO20" s="22"/>
      <c r="CP20" s="1"/>
      <c r="CQ20" s="2"/>
      <c r="CR20" s="2"/>
      <c r="CS20" s="2"/>
      <c r="CT20" s="2"/>
      <c r="CU20" s="2"/>
      <c r="CV20" s="7">
        <f t="shared" si="21"/>
        <v>0</v>
      </c>
      <c r="CW20" s="18">
        <f t="shared" si="22"/>
        <v>0</v>
      </c>
      <c r="CX20" s="6">
        <f t="shared" si="23"/>
        <v>0</v>
      </c>
      <c r="CY20" s="19">
        <f t="shared" si="24"/>
        <v>0</v>
      </c>
      <c r="CZ20" s="22"/>
      <c r="DA20" s="1"/>
      <c r="DB20" s="2"/>
      <c r="DC20" s="2"/>
      <c r="DD20" s="2"/>
      <c r="DE20" s="2"/>
      <c r="DF20" s="2"/>
      <c r="DG20" s="7">
        <f t="shared" si="25"/>
        <v>0</v>
      </c>
      <c r="DH20" s="18">
        <f t="shared" si="26"/>
        <v>0</v>
      </c>
      <c r="DI20" s="6">
        <f t="shared" si="27"/>
        <v>0</v>
      </c>
      <c r="DJ20" s="19">
        <f t="shared" si="28"/>
        <v>0</v>
      </c>
    </row>
    <row r="21" spans="1:114">
      <c r="A21" s="24">
        <v>17</v>
      </c>
      <c r="B21" s="9" t="s">
        <v>103</v>
      </c>
      <c r="C21" s="52"/>
      <c r="D21" s="52"/>
      <c r="E21" s="52" t="s">
        <v>66</v>
      </c>
      <c r="F21" s="52" t="s">
        <v>28</v>
      </c>
      <c r="G21" s="52"/>
      <c r="H21" s="20" t="str">
        <f>IF(AND(OR($H$2="Y",$I$2="Y"),J21&lt;5,K21&lt;5),IF(AND(J21=J20,K21=K20),H20+1,1),"")</f>
        <v/>
      </c>
      <c r="I21" s="16" t="e">
        <f ca="1">IF(AND($I$2="Y",K21&gt;0,OR(AND(H21=1,#REF!=10),AND(H21=2,H25=20),AND(H21=3,H34=30),AND(H21=4,H43=40),AND(H21=5,H52=50),AND(H21=6,H61=60),AND(H21=7,H70=70),AND(H21=8,H79=80),AND(H21=9,H88=90),AND(H21=10,H97=100))),VLOOKUP(K21-1,SortLookup!$A$13:$B$16,2,FALSE),"")</f>
        <v>#REF!</v>
      </c>
      <c r="J21" s="15">
        <f ca="1">IF(ISNA(VLOOKUP(F21,SortLookup!$A$1:$B$5,2,FALSE))," ",VLOOKUP(F21,SortLookup!$A$1:$B$5,2,FALSE))</f>
        <v>4</v>
      </c>
      <c r="K21" s="21" t="str">
        <f ca="1">IF(ISNA(VLOOKUP(G21,SortLookup!$A$7:$B$11,2,FALSE))," ",VLOOKUP(G21,SortLookup!$A$7:$B$11,2,FALSE))</f>
        <v xml:space="preserve"> </v>
      </c>
      <c r="L21" s="36">
        <f t="shared" si="32"/>
        <v>171.48</v>
      </c>
      <c r="M21" s="37">
        <f t="shared" si="0"/>
        <v>125.98</v>
      </c>
      <c r="N21" s="8">
        <f t="shared" si="30"/>
        <v>20</v>
      </c>
      <c r="O21" s="40">
        <f t="shared" si="1"/>
        <v>25.5</v>
      </c>
      <c r="P21" s="41">
        <f t="shared" si="2"/>
        <v>51</v>
      </c>
      <c r="Q21" s="22">
        <v>22.47</v>
      </c>
      <c r="R21" s="1"/>
      <c r="S21" s="1"/>
      <c r="T21" s="1"/>
      <c r="U21" s="1"/>
      <c r="V21" s="1"/>
      <c r="W21" s="1"/>
      <c r="X21" s="2">
        <v>8</v>
      </c>
      <c r="Y21" s="2"/>
      <c r="Z21" s="2"/>
      <c r="AA21" s="2"/>
      <c r="AB21" s="23"/>
      <c r="AC21" s="7">
        <f>Q21+R21+S21+T21+U21+V21+W21</f>
        <v>22.47</v>
      </c>
      <c r="AD21" s="18">
        <f t="shared" si="34"/>
        <v>4</v>
      </c>
      <c r="AE21" s="6">
        <f t="shared" si="35"/>
        <v>0</v>
      </c>
      <c r="AF21" s="19">
        <f t="shared" si="5"/>
        <v>26.47</v>
      </c>
      <c r="AG21" s="22">
        <v>27.49</v>
      </c>
      <c r="AH21" s="1" t="s">
        <v>66</v>
      </c>
      <c r="AI21" s="1"/>
      <c r="AJ21" s="1"/>
      <c r="AK21" s="2">
        <v>4</v>
      </c>
      <c r="AL21" s="2"/>
      <c r="AM21" s="2"/>
      <c r="AN21" s="2"/>
      <c r="AO21" s="2"/>
      <c r="AP21" s="7">
        <v>27.49</v>
      </c>
      <c r="AQ21" s="18">
        <f t="shared" si="6"/>
        <v>2</v>
      </c>
      <c r="AR21" s="6">
        <f>(AL21*3)+(AM21*5)+(AN21*5)+(AO21*20)</f>
        <v>0</v>
      </c>
      <c r="AS21" s="19">
        <f t="shared" si="29"/>
        <v>29.49</v>
      </c>
      <c r="AT21" s="22">
        <v>8.1999999999999993</v>
      </c>
      <c r="AU21" s="1">
        <v>8.4700000000000006</v>
      </c>
      <c r="AV21" s="1">
        <v>12.38</v>
      </c>
      <c r="AW21" s="2">
        <v>32</v>
      </c>
      <c r="AX21" s="2"/>
      <c r="AY21" s="2"/>
      <c r="AZ21" s="2">
        <v>4</v>
      </c>
      <c r="BA21" s="2"/>
      <c r="BB21" s="7">
        <f t="shared" si="7"/>
        <v>29.05</v>
      </c>
      <c r="BC21" s="18">
        <f t="shared" si="8"/>
        <v>16</v>
      </c>
      <c r="BD21" s="6">
        <f t="shared" si="36"/>
        <v>20</v>
      </c>
      <c r="BE21" s="19">
        <f t="shared" si="10"/>
        <v>65.05</v>
      </c>
      <c r="BF21" s="22">
        <v>46.97</v>
      </c>
      <c r="BG21" s="1"/>
      <c r="BH21" s="1"/>
      <c r="BI21" s="2">
        <v>7</v>
      </c>
      <c r="BJ21" s="2"/>
      <c r="BK21" s="2"/>
      <c r="BL21" s="2"/>
      <c r="BM21" s="2"/>
      <c r="BN21" s="7">
        <f t="shared" si="11"/>
        <v>46.97</v>
      </c>
      <c r="BO21" s="18">
        <f t="shared" si="12"/>
        <v>3.5</v>
      </c>
      <c r="BP21" s="6">
        <f t="shared" si="37"/>
        <v>0</v>
      </c>
      <c r="BQ21" s="19">
        <f t="shared" si="31"/>
        <v>50.47</v>
      </c>
      <c r="BR21" s="22"/>
      <c r="BS21" s="1"/>
      <c r="BT21" s="1"/>
      <c r="BU21" s="2"/>
      <c r="BV21" s="2"/>
      <c r="BW21" s="2"/>
      <c r="BX21" s="2"/>
      <c r="BY21" s="2"/>
      <c r="BZ21" s="7">
        <f t="shared" si="13"/>
        <v>0</v>
      </c>
      <c r="CA21" s="18">
        <f t="shared" si="14"/>
        <v>0</v>
      </c>
      <c r="CB21" s="6">
        <f t="shared" si="15"/>
        <v>0</v>
      </c>
      <c r="CC21" s="19">
        <f t="shared" si="16"/>
        <v>0</v>
      </c>
      <c r="CD21" s="22"/>
      <c r="CE21" s="1"/>
      <c r="CF21" s="2"/>
      <c r="CG21" s="2"/>
      <c r="CH21" s="2"/>
      <c r="CI21" s="2"/>
      <c r="CJ21" s="2"/>
      <c r="CK21" s="7">
        <f t="shared" si="17"/>
        <v>0</v>
      </c>
      <c r="CL21" s="18">
        <f t="shared" si="18"/>
        <v>0</v>
      </c>
      <c r="CM21" s="6">
        <f t="shared" si="19"/>
        <v>0</v>
      </c>
      <c r="CN21" s="19">
        <f t="shared" si="20"/>
        <v>0</v>
      </c>
      <c r="CO21" s="22"/>
      <c r="CP21" s="1"/>
      <c r="CQ21" s="2"/>
      <c r="CR21" s="2"/>
      <c r="CS21" s="2"/>
      <c r="CT21" s="2"/>
      <c r="CU21" s="2"/>
      <c r="CV21" s="7">
        <f t="shared" si="21"/>
        <v>0</v>
      </c>
      <c r="CW21" s="18">
        <f t="shared" si="22"/>
        <v>0</v>
      </c>
      <c r="CX21" s="6">
        <f t="shared" si="23"/>
        <v>0</v>
      </c>
      <c r="CY21" s="19">
        <f t="shared" si="24"/>
        <v>0</v>
      </c>
      <c r="CZ21" s="22"/>
      <c r="DA21" s="1"/>
      <c r="DB21" s="2"/>
      <c r="DC21" s="2"/>
      <c r="DD21" s="2"/>
      <c r="DE21" s="2"/>
      <c r="DF21" s="2"/>
      <c r="DG21" s="7">
        <f t="shared" si="25"/>
        <v>0</v>
      </c>
      <c r="DH21" s="18">
        <f t="shared" si="26"/>
        <v>0</v>
      </c>
      <c r="DI21" s="6">
        <f t="shared" si="27"/>
        <v>0</v>
      </c>
      <c r="DJ21" s="19">
        <f t="shared" si="28"/>
        <v>0</v>
      </c>
    </row>
    <row r="22" spans="1:114">
      <c r="A22" s="24">
        <v>1</v>
      </c>
      <c r="B22" s="9" t="s">
        <v>85</v>
      </c>
      <c r="C22" s="52"/>
      <c r="D22" s="52"/>
      <c r="E22" s="52" t="s">
        <v>66</v>
      </c>
      <c r="F22" s="52" t="s">
        <v>25</v>
      </c>
      <c r="G22" s="52"/>
      <c r="H22" s="20" t="str">
        <f>IF(AND(OR($H$2="Y",$I$2="Y"),J22&lt;5,K22&lt;5),IF(AND(J22=#REF!,K22=#REF!),#REF!+1,1),"")</f>
        <v/>
      </c>
      <c r="I22" s="16" t="e">
        <f ca="1">IF(AND($I$2="Y",K22&gt;0,OR(AND(H22=1,H28=10),AND(H22=2,H37=20),AND(H22=3,#REF!=30),AND(H22=4,H44=40),AND(H22=5,H53=50),AND(H22=6,H62=60),AND(H22=7,H71=70),AND(H22=8,H80=80),AND(H22=9,H89=90),AND(H22=10,H98=100))),VLOOKUP(K22-1,SortLookup!$A$13:$B$16,2,FALSE),"")</f>
        <v>#REF!</v>
      </c>
      <c r="J22" s="15">
        <f ca="1">IF(ISNA(VLOOKUP(F22,SortLookup!$A$1:$B$5,2,FALSE))," ",VLOOKUP(F22,SortLookup!$A$1:$B$5,2,FALSE))</f>
        <v>0</v>
      </c>
      <c r="K22" s="21" t="str">
        <f ca="1">IF(ISNA(VLOOKUP(G22,SortLookup!$A$7:$B$11,2,FALSE))," ",VLOOKUP(G22,SortLookup!$A$7:$B$11,2,FALSE))</f>
        <v xml:space="preserve"> </v>
      </c>
      <c r="L22" s="36">
        <f t="shared" si="32"/>
        <v>174.09</v>
      </c>
      <c r="M22" s="37">
        <f t="shared" si="0"/>
        <v>141.09</v>
      </c>
      <c r="N22" s="8">
        <f t="shared" si="30"/>
        <v>14</v>
      </c>
      <c r="O22" s="40">
        <f t="shared" si="1"/>
        <v>19</v>
      </c>
      <c r="P22" s="41">
        <f t="shared" si="2"/>
        <v>38</v>
      </c>
      <c r="Q22" s="22">
        <v>16.46</v>
      </c>
      <c r="R22" s="1"/>
      <c r="S22" s="1"/>
      <c r="T22" s="1"/>
      <c r="U22" s="1"/>
      <c r="V22" s="1"/>
      <c r="W22" s="1"/>
      <c r="X22" s="2">
        <v>10</v>
      </c>
      <c r="Y22" s="2"/>
      <c r="Z22" s="2"/>
      <c r="AA22" s="2"/>
      <c r="AB22" s="23"/>
      <c r="AC22" s="7">
        <f>Q22+R22+S22+T22+U22+V22+W22</f>
        <v>16.46</v>
      </c>
      <c r="AD22" s="18">
        <f t="shared" si="34"/>
        <v>5</v>
      </c>
      <c r="AE22" s="6">
        <f t="shared" si="35"/>
        <v>0</v>
      </c>
      <c r="AF22" s="19">
        <f t="shared" si="5"/>
        <v>21.46</v>
      </c>
      <c r="AG22" s="22" t="s">
        <v>86</v>
      </c>
      <c r="AH22" s="1" t="s">
        <v>66</v>
      </c>
      <c r="AI22" s="1"/>
      <c r="AJ22" s="1"/>
      <c r="AK22" s="2">
        <v>4</v>
      </c>
      <c r="AL22" s="2">
        <v>1</v>
      </c>
      <c r="AM22" s="2"/>
      <c r="AN22" s="2"/>
      <c r="AO22" s="2"/>
      <c r="AP22" s="7">
        <v>24.4</v>
      </c>
      <c r="AQ22" s="18">
        <f t="shared" si="6"/>
        <v>2</v>
      </c>
      <c r="AR22" s="6">
        <f>(AL22*3)+(AM22*5)+(AN22*5)+(AO22*20)</f>
        <v>3</v>
      </c>
      <c r="AS22" s="19">
        <f t="shared" si="29"/>
        <v>29.4</v>
      </c>
      <c r="AT22" s="22">
        <v>7.61</v>
      </c>
      <c r="AU22" s="1">
        <v>14.32</v>
      </c>
      <c r="AV22" s="1">
        <v>12.78</v>
      </c>
      <c r="AW22" s="2">
        <v>12</v>
      </c>
      <c r="AX22" s="2"/>
      <c r="AY22" s="2"/>
      <c r="AZ22" s="2">
        <v>1</v>
      </c>
      <c r="BA22" s="2"/>
      <c r="BB22" s="7">
        <f t="shared" si="7"/>
        <v>34.71</v>
      </c>
      <c r="BC22" s="18">
        <f t="shared" si="8"/>
        <v>6</v>
      </c>
      <c r="BD22" s="6">
        <f t="shared" si="36"/>
        <v>5</v>
      </c>
      <c r="BE22" s="19">
        <f t="shared" si="10"/>
        <v>45.71</v>
      </c>
      <c r="BF22" s="22">
        <v>65.52</v>
      </c>
      <c r="BG22" s="1"/>
      <c r="BH22" s="1"/>
      <c r="BI22" s="2">
        <v>12</v>
      </c>
      <c r="BJ22" s="2">
        <v>2</v>
      </c>
      <c r="BK22" s="2"/>
      <c r="BL22" s="2"/>
      <c r="BM22" s="2"/>
      <c r="BN22" s="7">
        <f t="shared" si="11"/>
        <v>65.52</v>
      </c>
      <c r="BO22" s="18">
        <f t="shared" si="12"/>
        <v>6</v>
      </c>
      <c r="BP22" s="6">
        <f t="shared" si="37"/>
        <v>6</v>
      </c>
      <c r="BQ22" s="19">
        <f t="shared" si="31"/>
        <v>77.52</v>
      </c>
      <c r="BR22" s="22"/>
      <c r="BS22" s="1"/>
      <c r="BT22" s="1"/>
      <c r="BU22" s="2"/>
      <c r="BV22" s="2"/>
      <c r="BW22" s="2"/>
      <c r="BX22" s="2"/>
      <c r="BY22" s="2"/>
      <c r="BZ22" s="7">
        <f t="shared" si="13"/>
        <v>0</v>
      </c>
      <c r="CA22" s="18">
        <f t="shared" si="14"/>
        <v>0</v>
      </c>
      <c r="CB22" s="6">
        <f t="shared" si="15"/>
        <v>0</v>
      </c>
      <c r="CC22" s="19">
        <f t="shared" si="16"/>
        <v>0</v>
      </c>
      <c r="CD22" s="22"/>
      <c r="CE22" s="1"/>
      <c r="CF22" s="2"/>
      <c r="CG22" s="2"/>
      <c r="CH22" s="2"/>
      <c r="CI22" s="2"/>
      <c r="CJ22" s="2"/>
      <c r="CK22" s="7">
        <f t="shared" si="17"/>
        <v>0</v>
      </c>
      <c r="CL22" s="18">
        <f t="shared" si="18"/>
        <v>0</v>
      </c>
      <c r="CM22" s="6">
        <f t="shared" si="19"/>
        <v>0</v>
      </c>
      <c r="CN22" s="19">
        <f t="shared" si="20"/>
        <v>0</v>
      </c>
      <c r="CO22" s="22"/>
      <c r="CP22" s="1"/>
      <c r="CQ22" s="2"/>
      <c r="CR22" s="2"/>
      <c r="CS22" s="2"/>
      <c r="CT22" s="2"/>
      <c r="CU22" s="2"/>
      <c r="CV22" s="7">
        <f t="shared" si="21"/>
        <v>0</v>
      </c>
      <c r="CW22" s="18">
        <f t="shared" si="22"/>
        <v>0</v>
      </c>
      <c r="CX22" s="6">
        <f t="shared" si="23"/>
        <v>0</v>
      </c>
      <c r="CY22" s="19">
        <f t="shared" si="24"/>
        <v>0</v>
      </c>
      <c r="CZ22" s="22"/>
      <c r="DA22" s="1"/>
      <c r="DB22" s="2"/>
      <c r="DC22" s="2"/>
      <c r="DD22" s="2"/>
      <c r="DE22" s="2"/>
      <c r="DF22" s="2"/>
      <c r="DG22" s="7">
        <f t="shared" si="25"/>
        <v>0</v>
      </c>
      <c r="DH22" s="18">
        <f t="shared" si="26"/>
        <v>0</v>
      </c>
      <c r="DI22" s="6">
        <f t="shared" si="27"/>
        <v>0</v>
      </c>
      <c r="DJ22" s="19">
        <f t="shared" si="28"/>
        <v>0</v>
      </c>
    </row>
    <row r="23" spans="1:114">
      <c r="A23" s="59">
        <v>18</v>
      </c>
      <c r="B23" s="9" t="s">
        <v>104</v>
      </c>
      <c r="C23" s="52"/>
      <c r="D23" s="52"/>
      <c r="E23" s="52" t="s">
        <v>66</v>
      </c>
      <c r="F23" s="52" t="s">
        <v>28</v>
      </c>
      <c r="G23" s="52"/>
      <c r="H23" s="61" t="str">
        <f>IF(AND(OR($H$2="Y",$I$2="Y"),J23&lt;5,K23&lt;5),IF(AND(J23=J22,K23=K22),H22+1,1),"")</f>
        <v/>
      </c>
      <c r="I23" s="61" t="e">
        <f ca="1">IF(AND($I$2="Y",K23&gt;0,OR(AND(H23=1,#REF!=10),AND(H23=2,H27=20),AND(H23=3,H36=30),AND(H23=4,H45=40),AND(H23=5,H54=50),AND(H23=6,H63=60),AND(H23=7,H72=70),AND(H23=8,H81=80),AND(H23=9,H90=90),AND(H23=10,H99=100))),VLOOKUP(K23-1,SortLookup!$A$13:$B$16,2,FALSE),"")</f>
        <v>#REF!</v>
      </c>
      <c r="J23" s="64">
        <f ca="1">IF(ISNA(VLOOKUP(F23,SortLookup!$A$1:$B$5,2,FALSE))," ",VLOOKUP(F23,SortLookup!$A$1:$B$5,2,FALSE))</f>
        <v>4</v>
      </c>
      <c r="K23" s="64" t="str">
        <f ca="1">IF(ISNA(VLOOKUP(G23,SortLookup!$A$7:$B$11,2,FALSE))," ",VLOOKUP(G23,SortLookup!$A$7:$B$11,2,FALSE))</f>
        <v xml:space="preserve"> </v>
      </c>
      <c r="L23" s="36">
        <f t="shared" si="32"/>
        <v>212.43</v>
      </c>
      <c r="M23" s="68">
        <f t="shared" si="0"/>
        <v>162.93</v>
      </c>
      <c r="N23" s="6">
        <f t="shared" si="30"/>
        <v>30</v>
      </c>
      <c r="O23" s="40">
        <f t="shared" si="1"/>
        <v>19.5</v>
      </c>
      <c r="P23" s="41">
        <f t="shared" si="2"/>
        <v>39</v>
      </c>
      <c r="Q23" s="22">
        <v>16.46</v>
      </c>
      <c r="R23" s="1"/>
      <c r="S23" s="1"/>
      <c r="T23" s="1"/>
      <c r="U23" s="1"/>
      <c r="V23" s="1"/>
      <c r="W23" s="1"/>
      <c r="X23" s="2">
        <v>5</v>
      </c>
      <c r="Y23" s="2"/>
      <c r="Z23" s="2" t="s">
        <v>66</v>
      </c>
      <c r="AA23" s="2"/>
      <c r="AB23" s="2"/>
      <c r="AC23" s="68">
        <f>Q23+R23+S23+T23+U23+V23+W23</f>
        <v>16.46</v>
      </c>
      <c r="AD23" s="18">
        <f t="shared" si="34"/>
        <v>2.5</v>
      </c>
      <c r="AE23" s="6">
        <v>0</v>
      </c>
      <c r="AF23" s="69">
        <f t="shared" si="5"/>
        <v>18.96</v>
      </c>
      <c r="AG23" s="1">
        <v>43.1</v>
      </c>
      <c r="AH23" s="1" t="s">
        <v>66</v>
      </c>
      <c r="AI23" s="1"/>
      <c r="AJ23" s="1"/>
      <c r="AK23" s="2">
        <v>2</v>
      </c>
      <c r="AL23" s="2" t="s">
        <v>66</v>
      </c>
      <c r="AM23" s="2"/>
      <c r="AN23" s="2"/>
      <c r="AO23" s="2"/>
      <c r="AP23" s="68">
        <v>43.1</v>
      </c>
      <c r="AQ23" s="18">
        <f t="shared" si="6"/>
        <v>1</v>
      </c>
      <c r="AR23" s="6">
        <v>0</v>
      </c>
      <c r="AS23" s="70">
        <f t="shared" si="29"/>
        <v>44.1</v>
      </c>
      <c r="AT23" s="1">
        <v>9.39</v>
      </c>
      <c r="AU23" s="1">
        <v>9.02</v>
      </c>
      <c r="AV23" s="1">
        <v>12.21</v>
      </c>
      <c r="AW23" s="2">
        <v>26</v>
      </c>
      <c r="AX23" s="2"/>
      <c r="AY23" s="2"/>
      <c r="AZ23" s="2">
        <v>2</v>
      </c>
      <c r="BA23" s="2"/>
      <c r="BB23" s="68">
        <f t="shared" si="7"/>
        <v>30.62</v>
      </c>
      <c r="BC23" s="18">
        <f t="shared" si="8"/>
        <v>13</v>
      </c>
      <c r="BD23" s="6">
        <f t="shared" si="36"/>
        <v>10</v>
      </c>
      <c r="BE23" s="67">
        <f t="shared" si="10"/>
        <v>53.62</v>
      </c>
      <c r="BF23" s="1">
        <v>72.75</v>
      </c>
      <c r="BG23" s="1"/>
      <c r="BH23" s="1"/>
      <c r="BI23" s="2">
        <v>6</v>
      </c>
      <c r="BJ23" s="2"/>
      <c r="BK23" s="2" t="s">
        <v>66</v>
      </c>
      <c r="BL23" s="2"/>
      <c r="BM23" s="2">
        <v>1</v>
      </c>
      <c r="BN23" s="68">
        <f t="shared" si="11"/>
        <v>72.75</v>
      </c>
      <c r="BO23" s="18">
        <f t="shared" si="12"/>
        <v>3</v>
      </c>
      <c r="BP23" s="6">
        <v>20</v>
      </c>
      <c r="BQ23" s="70">
        <f t="shared" si="31"/>
        <v>95.75</v>
      </c>
      <c r="BR23" s="71"/>
      <c r="BS23" s="1"/>
      <c r="BT23" s="1"/>
      <c r="BU23" s="2"/>
      <c r="BV23" s="2"/>
      <c r="BW23" s="2"/>
      <c r="BX23" s="2"/>
      <c r="BY23" s="2"/>
      <c r="BZ23" s="68">
        <f t="shared" si="13"/>
        <v>0</v>
      </c>
      <c r="CA23" s="18">
        <f t="shared" si="14"/>
        <v>0</v>
      </c>
      <c r="CB23" s="6">
        <f t="shared" si="15"/>
        <v>0</v>
      </c>
      <c r="CC23" s="70">
        <f t="shared" si="16"/>
        <v>0</v>
      </c>
      <c r="CD23" s="71"/>
      <c r="CE23" s="1"/>
      <c r="CF23" s="2"/>
      <c r="CG23" s="2"/>
      <c r="CH23" s="2"/>
      <c r="CI23" s="2"/>
      <c r="CJ23" s="2"/>
      <c r="CK23" s="68">
        <f t="shared" si="17"/>
        <v>0</v>
      </c>
      <c r="CL23" s="18">
        <f t="shared" si="18"/>
        <v>0</v>
      </c>
      <c r="CM23" s="6">
        <f t="shared" si="19"/>
        <v>0</v>
      </c>
      <c r="CN23" s="70">
        <f t="shared" si="20"/>
        <v>0</v>
      </c>
      <c r="CO23" s="71"/>
      <c r="CP23" s="1"/>
      <c r="CQ23" s="2"/>
      <c r="CR23" s="2"/>
      <c r="CS23" s="2"/>
      <c r="CT23" s="2"/>
      <c r="CU23" s="2"/>
      <c r="CV23" s="68">
        <f t="shared" si="21"/>
        <v>0</v>
      </c>
      <c r="CW23" s="18">
        <f t="shared" si="22"/>
        <v>0</v>
      </c>
      <c r="CX23" s="6">
        <f t="shared" si="23"/>
        <v>0</v>
      </c>
      <c r="CY23" s="70">
        <f t="shared" si="24"/>
        <v>0</v>
      </c>
      <c r="CZ23" s="71"/>
      <c r="DA23" s="1"/>
      <c r="DB23" s="2"/>
      <c r="DC23" s="2"/>
      <c r="DD23" s="2"/>
      <c r="DE23" s="2"/>
      <c r="DF23" s="2"/>
      <c r="DG23" s="68">
        <f t="shared" si="25"/>
        <v>0</v>
      </c>
      <c r="DH23" s="18">
        <f t="shared" si="26"/>
        <v>0</v>
      </c>
      <c r="DI23" s="6">
        <f t="shared" si="27"/>
        <v>0</v>
      </c>
      <c r="DJ23" s="70">
        <f t="shared" si="28"/>
        <v>0</v>
      </c>
    </row>
    <row r="24" spans="1:114">
      <c r="A24" s="59">
        <v>14</v>
      </c>
      <c r="B24" s="9" t="s">
        <v>100</v>
      </c>
      <c r="C24" s="52"/>
      <c r="D24" s="52"/>
      <c r="E24" s="52" t="s">
        <v>66</v>
      </c>
      <c r="F24" s="52" t="s">
        <v>27</v>
      </c>
      <c r="G24" s="52"/>
      <c r="H24" s="61" t="str">
        <f>IF(AND(OR($H$2="Y",$I$2="Y"),J24&lt;5,K24&lt;5),IF(AND(J24=J23,K24=K23),H23+1,1),"")</f>
        <v/>
      </c>
      <c r="I24" s="61" t="e">
        <f ca="1">IF(AND($I$2="Y",K24&gt;0,OR(AND(H24=1,#REF!=10),AND(H24=2,H28=20),AND(H24=3,H37=30),AND(H24=4,H46=40),AND(H24=5,H55=50),AND(H24=6,H64=60),AND(H24=7,H73=70),AND(H24=8,H82=80),AND(H24=9,H91=90),AND(H24=10,H100=100))),VLOOKUP(K24-1,SortLookup!$A$13:$B$16,2,FALSE),"")</f>
        <v>#REF!</v>
      </c>
      <c r="J24" s="64">
        <f ca="1">IF(ISNA(VLOOKUP(F24,SortLookup!$A$1:$B$5,2,FALSE))," ",VLOOKUP(F24,SortLookup!$A$1:$B$5,2,FALSE))</f>
        <v>2</v>
      </c>
      <c r="K24" s="64" t="str">
        <f ca="1">IF(ISNA(VLOOKUP(G24,SortLookup!$A$7:$B$11,2,FALSE))," ",VLOOKUP(G24,SortLookup!$A$7:$B$11,2,FALSE))</f>
        <v xml:space="preserve"> </v>
      </c>
      <c r="L24" s="36">
        <f t="shared" si="32"/>
        <v>231.1</v>
      </c>
      <c r="M24" s="68">
        <f t="shared" si="0"/>
        <v>180.1</v>
      </c>
      <c r="N24" s="6">
        <f t="shared" si="30"/>
        <v>30</v>
      </c>
      <c r="O24" s="40">
        <f t="shared" si="1"/>
        <v>21</v>
      </c>
      <c r="P24" s="41">
        <f t="shared" si="2"/>
        <v>42</v>
      </c>
      <c r="Q24" s="22">
        <v>16.46</v>
      </c>
      <c r="R24" s="1"/>
      <c r="S24" s="1"/>
      <c r="T24" s="1"/>
      <c r="U24" s="1"/>
      <c r="V24" s="1"/>
      <c r="W24" s="1"/>
      <c r="X24" s="2">
        <v>9</v>
      </c>
      <c r="Y24" s="2"/>
      <c r="Z24" s="2"/>
      <c r="AA24" s="2"/>
      <c r="AB24" s="2"/>
      <c r="AC24" s="68">
        <f>Q24+R24+S24+T24+U24+V24+W24</f>
        <v>16.46</v>
      </c>
      <c r="AD24" s="18">
        <f t="shared" si="34"/>
        <v>4.5</v>
      </c>
      <c r="AE24" s="6">
        <f>(Y24*3)+(Z24*5)+(AA24*5)+(AB24*20)</f>
        <v>0</v>
      </c>
      <c r="AF24" s="69">
        <f t="shared" si="5"/>
        <v>20.96</v>
      </c>
      <c r="AG24" s="1">
        <v>30</v>
      </c>
      <c r="AH24" s="1" t="s">
        <v>66</v>
      </c>
      <c r="AI24" s="1"/>
      <c r="AJ24" s="1"/>
      <c r="AK24" s="2">
        <v>10</v>
      </c>
      <c r="AL24" s="2"/>
      <c r="AM24" s="2"/>
      <c r="AN24" s="2"/>
      <c r="AO24" s="2"/>
      <c r="AP24" s="68">
        <v>30</v>
      </c>
      <c r="AQ24" s="18">
        <f t="shared" si="6"/>
        <v>5</v>
      </c>
      <c r="AR24" s="6">
        <f>(AL24*3)+(AM24*5)+(AN24*5)+(AO24*20)</f>
        <v>0</v>
      </c>
      <c r="AS24" s="70">
        <f t="shared" si="29"/>
        <v>35</v>
      </c>
      <c r="AT24" s="1">
        <v>11.16</v>
      </c>
      <c r="AU24" s="1">
        <v>11.14</v>
      </c>
      <c r="AV24" s="1">
        <v>11.35</v>
      </c>
      <c r="AW24" s="2">
        <v>8</v>
      </c>
      <c r="AX24" s="2"/>
      <c r="AY24" s="2"/>
      <c r="AZ24" s="2">
        <v>2</v>
      </c>
      <c r="BA24" s="2"/>
      <c r="BB24" s="68">
        <f t="shared" si="7"/>
        <v>33.65</v>
      </c>
      <c r="BC24" s="18">
        <f t="shared" si="8"/>
        <v>4</v>
      </c>
      <c r="BD24" s="6">
        <f t="shared" si="36"/>
        <v>10</v>
      </c>
      <c r="BE24" s="70">
        <f t="shared" si="10"/>
        <v>47.65</v>
      </c>
      <c r="BF24" s="1">
        <v>99.99</v>
      </c>
      <c r="BG24" s="1"/>
      <c r="BH24" s="1"/>
      <c r="BI24" s="2">
        <v>15</v>
      </c>
      <c r="BJ24" s="2"/>
      <c r="BK24" s="2" t="s">
        <v>66</v>
      </c>
      <c r="BL24" s="2"/>
      <c r="BM24" s="2">
        <v>1</v>
      </c>
      <c r="BN24" s="68">
        <f t="shared" si="11"/>
        <v>99.99</v>
      </c>
      <c r="BO24" s="18">
        <f t="shared" si="12"/>
        <v>7.5</v>
      </c>
      <c r="BP24" s="6">
        <v>20</v>
      </c>
      <c r="BQ24" s="70">
        <v>99.99</v>
      </c>
      <c r="BR24" s="71"/>
      <c r="BS24" s="1"/>
      <c r="BT24" s="1"/>
      <c r="BU24" s="2"/>
      <c r="BV24" s="2"/>
      <c r="BW24" s="2"/>
      <c r="BX24" s="2"/>
      <c r="BY24" s="2"/>
      <c r="BZ24" s="68">
        <f t="shared" si="13"/>
        <v>0</v>
      </c>
      <c r="CA24" s="18">
        <f t="shared" si="14"/>
        <v>0</v>
      </c>
      <c r="CB24" s="6">
        <f t="shared" si="15"/>
        <v>0</v>
      </c>
      <c r="CC24" s="70">
        <f t="shared" si="16"/>
        <v>0</v>
      </c>
      <c r="CD24" s="71"/>
      <c r="CE24" s="1"/>
      <c r="CF24" s="2"/>
      <c r="CG24" s="2"/>
      <c r="CH24" s="2"/>
      <c r="CI24" s="2"/>
      <c r="CJ24" s="2"/>
      <c r="CK24" s="68">
        <f t="shared" si="17"/>
        <v>0</v>
      </c>
      <c r="CL24" s="18">
        <f t="shared" si="18"/>
        <v>0</v>
      </c>
      <c r="CM24" s="6">
        <f t="shared" si="19"/>
        <v>0</v>
      </c>
      <c r="CN24" s="70">
        <f t="shared" si="20"/>
        <v>0</v>
      </c>
      <c r="CO24" s="71"/>
      <c r="CP24" s="1"/>
      <c r="CQ24" s="2"/>
      <c r="CR24" s="2"/>
      <c r="CS24" s="2"/>
      <c r="CT24" s="2"/>
      <c r="CU24" s="2"/>
      <c r="CV24" s="68">
        <f t="shared" si="21"/>
        <v>0</v>
      </c>
      <c r="CW24" s="18">
        <f t="shared" si="22"/>
        <v>0</v>
      </c>
      <c r="CX24" s="6">
        <f t="shared" si="23"/>
        <v>0</v>
      </c>
      <c r="CY24" s="70">
        <f t="shared" si="24"/>
        <v>0</v>
      </c>
      <c r="CZ24" s="71"/>
      <c r="DA24" s="1"/>
      <c r="DB24" s="2"/>
      <c r="DC24" s="2"/>
      <c r="DD24" s="2"/>
      <c r="DE24" s="2"/>
      <c r="DF24" s="2"/>
      <c r="DG24" s="68">
        <f t="shared" si="25"/>
        <v>0</v>
      </c>
      <c r="DH24" s="18">
        <f t="shared" si="26"/>
        <v>0</v>
      </c>
      <c r="DI24" s="6">
        <f t="shared" si="27"/>
        <v>0</v>
      </c>
      <c r="DJ24" s="70">
        <f t="shared" si="28"/>
        <v>0</v>
      </c>
    </row>
  </sheetData>
  <sheetProtection selectLockedCells="1" sort="0" autoFilter="0"/>
  <customSheetViews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/>
      <headerFooter alignWithMargins="0"/>
    </customSheetView>
  </customSheetViews>
  <mergeCells count="11">
    <mergeCell ref="CZ1:DJ1"/>
    <mergeCell ref="AG1:AS1"/>
    <mergeCell ref="J1:K1"/>
    <mergeCell ref="BR1:CC1"/>
    <mergeCell ref="A1:G1"/>
    <mergeCell ref="CD1:CN1"/>
    <mergeCell ref="CO1:CY1"/>
    <mergeCell ref="L1:P1"/>
    <mergeCell ref="AT1:BE1"/>
    <mergeCell ref="Q1:AF1"/>
    <mergeCell ref="BF1:BQ1"/>
  </mergeCells>
  <phoneticPr fontId="1" type="noConversion"/>
  <conditionalFormatting sqref="F23:F24 B3:G22 B23:B24 L3:L24">
    <cfRule type="expression" dxfId="0" priority="1" stopIfTrue="1">
      <formula>$C3&gt;1</formula>
    </cfRule>
  </conditionalFormatting>
  <printOptions gridLines="1"/>
  <pageMargins left="0.25" right="0.25" top="0.5" bottom="0.25" header="0.25" footer="0"/>
  <pageSetup paperSize="5" fitToWidth="6" fitToHeight="2" pageOrder="overThenDown" orientation="landscape" blackAndWhite="1" horizontalDpi="300" verticalDpi="300" r:id="rId1"/>
  <headerFooter alignWithMargins="0">
    <oddHeader>Page &amp;P&amp;RIDPA Match Scoring Spreadsheet (X-Large)</oddHeader>
  </headerFooter>
  <colBreaks count="4" manualBreakCount="4">
    <brk id="16" max="51" man="1"/>
    <brk id="32" max="51" man="1"/>
    <brk id="81" max="51" man="1"/>
    <brk id="103" max="51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activeCell="A19" sqref="A19"/>
    </sheetView>
  </sheetViews>
  <sheetFormatPr defaultColWidth="8.6640625" defaultRowHeight="13.2"/>
  <cols>
    <col min="1" max="1" width="4.6640625" bestFit="1" customWidth="1"/>
    <col min="2" max="2" width="4.44140625" bestFit="1" customWidth="1"/>
    <col min="3" max="3" width="113.109375" bestFit="1" customWidth="1"/>
  </cols>
  <sheetData>
    <row r="1" spans="1:3">
      <c r="A1" s="10" t="s">
        <v>25</v>
      </c>
      <c r="B1" s="13">
        <v>0</v>
      </c>
      <c r="C1" s="11" t="s">
        <v>36</v>
      </c>
    </row>
    <row r="2" spans="1:3">
      <c r="A2" s="10" t="s">
        <v>26</v>
      </c>
      <c r="B2" s="13">
        <v>1</v>
      </c>
      <c r="C2" s="12" t="s">
        <v>38</v>
      </c>
    </row>
    <row r="3" spans="1:3">
      <c r="A3" s="10" t="s">
        <v>27</v>
      </c>
      <c r="B3" s="13">
        <v>2</v>
      </c>
      <c r="C3" s="12" t="s">
        <v>39</v>
      </c>
    </row>
    <row r="4" spans="1:3">
      <c r="A4" s="10" t="s">
        <v>11</v>
      </c>
      <c r="B4" s="13">
        <v>3</v>
      </c>
      <c r="C4" s="12" t="s">
        <v>34</v>
      </c>
    </row>
    <row r="5" spans="1:3">
      <c r="A5" s="10" t="s">
        <v>28</v>
      </c>
      <c r="B5" s="13">
        <v>4</v>
      </c>
      <c r="C5" s="12" t="s">
        <v>35</v>
      </c>
    </row>
    <row r="6" spans="1:3">
      <c r="A6" s="10"/>
      <c r="B6" s="13"/>
    </row>
    <row r="7" spans="1:3">
      <c r="A7" s="10" t="s">
        <v>29</v>
      </c>
      <c r="B7" s="13">
        <v>0</v>
      </c>
      <c r="C7" s="12" t="s">
        <v>37</v>
      </c>
    </row>
    <row r="8" spans="1:3">
      <c r="A8" s="10" t="s">
        <v>30</v>
      </c>
      <c r="B8" s="13">
        <v>1</v>
      </c>
      <c r="C8" s="12"/>
    </row>
    <row r="9" spans="1:3">
      <c r="A9" s="10" t="s">
        <v>31</v>
      </c>
      <c r="B9" s="13">
        <v>2</v>
      </c>
    </row>
    <row r="10" spans="1:3">
      <c r="A10" s="10" t="s">
        <v>32</v>
      </c>
      <c r="B10" s="13">
        <v>3</v>
      </c>
      <c r="C10" s="12"/>
    </row>
    <row r="11" spans="1:3">
      <c r="A11" s="10" t="s">
        <v>33</v>
      </c>
      <c r="B11" s="13">
        <v>4</v>
      </c>
      <c r="C11" s="12"/>
    </row>
    <row r="13" spans="1:3">
      <c r="A13" s="14">
        <v>0</v>
      </c>
      <c r="B13" s="10" t="s">
        <v>29</v>
      </c>
      <c r="C13" s="12" t="s">
        <v>59</v>
      </c>
    </row>
    <row r="14" spans="1:3">
      <c r="A14" s="14">
        <v>1</v>
      </c>
      <c r="B14" s="10" t="s">
        <v>30</v>
      </c>
      <c r="C14" s="12"/>
    </row>
    <row r="15" spans="1:3">
      <c r="A15" s="14">
        <v>2</v>
      </c>
      <c r="B15" s="10" t="s">
        <v>31</v>
      </c>
      <c r="C15" s="12"/>
    </row>
    <row r="16" spans="1:3">
      <c r="A16" s="14">
        <v>3</v>
      </c>
      <c r="B16" s="10" t="s">
        <v>32</v>
      </c>
      <c r="C16" s="12"/>
    </row>
    <row r="17" spans="1:3">
      <c r="A17" s="14">
        <v>4</v>
      </c>
      <c r="B17" t="s">
        <v>66</v>
      </c>
      <c r="C17" t="s">
        <v>67</v>
      </c>
    </row>
  </sheetData>
  <sheetProtection sheet="1" objects="1" scenarios="1" selectLockedCells="1"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6"/>
  <sheetViews>
    <sheetView workbookViewId="0">
      <selection activeCell="A33" sqref="A33"/>
    </sheetView>
  </sheetViews>
  <sheetFormatPr defaultColWidth="8.6640625" defaultRowHeight="13.2"/>
  <cols>
    <col min="1" max="1" width="125.6640625" customWidth="1"/>
  </cols>
  <sheetData>
    <row r="1" spans="1:1" s="25" customFormat="1">
      <c r="A1" s="46" t="s">
        <v>12</v>
      </c>
    </row>
    <row r="2" spans="1:1" s="25" customFormat="1">
      <c r="A2" s="26"/>
    </row>
    <row r="3" spans="1:1" s="25" customFormat="1">
      <c r="A3" s="26"/>
    </row>
    <row r="4" spans="1:1" s="25" customFormat="1">
      <c r="A4" s="46" t="s">
        <v>69</v>
      </c>
    </row>
    <row r="5" spans="1:1" s="25" customFormat="1">
      <c r="A5" s="26" t="s">
        <v>70</v>
      </c>
    </row>
    <row r="6" spans="1:1" s="25" customFormat="1" ht="12.75" customHeight="1">
      <c r="A6" s="26"/>
    </row>
    <row r="7" spans="1:1">
      <c r="A7" s="26" t="s">
        <v>71</v>
      </c>
    </row>
    <row r="8" spans="1:1">
      <c r="A8" s="26" t="s">
        <v>72</v>
      </c>
    </row>
    <row r="9" spans="1:1">
      <c r="A9" s="26" t="s">
        <v>73</v>
      </c>
    </row>
    <row r="10" spans="1:1">
      <c r="A10" s="26" t="s">
        <v>74</v>
      </c>
    </row>
    <row r="11" spans="1:1">
      <c r="A11" s="26" t="s">
        <v>75</v>
      </c>
    </row>
    <row r="12" spans="1:1">
      <c r="A12" s="26" t="s">
        <v>76</v>
      </c>
    </row>
    <row r="13" spans="1:1">
      <c r="A13" s="26" t="s">
        <v>79</v>
      </c>
    </row>
    <row r="14" spans="1:1">
      <c r="A14" s="26" t="s">
        <v>80</v>
      </c>
    </row>
    <row r="15" spans="1:1">
      <c r="A15" s="26"/>
    </row>
    <row r="16" spans="1:1" ht="27" customHeight="1">
      <c r="A16" s="26" t="s">
        <v>0</v>
      </c>
    </row>
    <row r="17" spans="1:1">
      <c r="A17" s="26"/>
    </row>
    <row r="18" spans="1:1">
      <c r="A18" s="26"/>
    </row>
    <row r="19" spans="1:1" ht="26.4">
      <c r="A19" s="47" t="s">
        <v>9</v>
      </c>
    </row>
    <row r="20" spans="1:1">
      <c r="A20" s="47"/>
    </row>
    <row r="21" spans="1:1">
      <c r="A21" s="25"/>
    </row>
    <row r="22" spans="1:1">
      <c r="A22" s="48" t="s">
        <v>1</v>
      </c>
    </row>
    <row r="23" spans="1:1">
      <c r="A23" s="26" t="s">
        <v>71</v>
      </c>
    </row>
    <row r="24" spans="1:1">
      <c r="A24" s="25" t="s">
        <v>2</v>
      </c>
    </row>
    <row r="25" spans="1:1">
      <c r="A25" s="25" t="s">
        <v>8</v>
      </c>
    </row>
    <row r="26" spans="1:1">
      <c r="A26" s="25" t="s">
        <v>3</v>
      </c>
    </row>
    <row r="27" spans="1:1">
      <c r="A27" s="25" t="s">
        <v>4</v>
      </c>
    </row>
    <row r="28" spans="1:1">
      <c r="A28" s="25" t="s">
        <v>5</v>
      </c>
    </row>
    <row r="29" spans="1:1">
      <c r="A29" s="25" t="s">
        <v>10</v>
      </c>
    </row>
    <row r="30" spans="1:1">
      <c r="A30" s="25" t="s">
        <v>6</v>
      </c>
    </row>
    <row r="31" spans="1:1">
      <c r="A31" s="25" t="s">
        <v>7</v>
      </c>
    </row>
    <row r="32" spans="1:1">
      <c r="A32" s="25"/>
    </row>
    <row r="33" spans="1:1">
      <c r="A33" s="25"/>
    </row>
    <row r="34" spans="1:1">
      <c r="A34" s="25"/>
    </row>
    <row r="35" spans="1:1">
      <c r="A35" s="25"/>
    </row>
    <row r="36" spans="1:1">
      <c r="A36" s="25"/>
    </row>
  </sheetData>
  <sheetProtection sheet="1" objects="1" scenarios="1"/>
  <phoneticPr fontId="1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Scoresheet</vt:lpstr>
      <vt:lpstr>SortLookup</vt:lpstr>
      <vt:lpstr>Help</vt:lpstr>
      <vt:lpstr>Scoresheet!Print_Area</vt:lpstr>
      <vt:lpstr>Scoresheet!Print_Titles</vt:lpstr>
    </vt:vector>
  </TitlesOfParts>
  <Company>ODPL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IDPA Match Scoring Spreadsheet</dc:title>
  <dc:subject/>
  <dc:creator>see Comments</dc:creator>
  <dc:description>Originally from: http://www.ccidpa.org/scoring/spreadsheets.html. Modified for ODPL.</dc:description>
  <cp:lastModifiedBy>Aaron Burns</cp:lastModifiedBy>
  <cp:revision>1</cp:revision>
  <cp:lastPrinted>2001-08-25T23:51:52Z</cp:lastPrinted>
  <dcterms:created xsi:type="dcterms:W3CDTF">2001-08-02T04:21:03Z</dcterms:created>
  <dcterms:modified xsi:type="dcterms:W3CDTF">2009-09-26T20:53:39Z</dcterms:modified>
</cp:coreProperties>
</file>