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920" windowHeight="969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'Scoresheet'!$A$1:$DJ$13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<sst xmlns="http://schemas.openxmlformats.org/spreadsheetml/2006/main" count="201" uniqueCount="99">
  <si>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</si>
  <si>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</si>
  <si>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</si>
  <si>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</si>
  <si>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</si>
  <si>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</si>
  <si>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</si>
  <si>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</si>
  <si>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</si>
  <si>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</si>
  <si>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</si>
  <si>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</si>
  <si>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</si>
  <si>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</si>
  <si>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</si>
  <si>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</si>
  <si>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</si>
  <si>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</si>
  <si>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</si>
  <si>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</si>
  <si>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</si>
  <si>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</si>
  <si>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</si>
  <si>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</si>
  <si>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</si>
  <si>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</si>
  <si>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</si>
  <si>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</si>
  <si>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</si>
  <si>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</si>
  <si>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</si>
  <si>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</si>
  <si>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</si>
  <si>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</si>
  <si>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</si>
  <si>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</si>
  <si>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</si>
  <si>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</si>
  <si>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</si>
  <si>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</si>
  <si>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</si>
  <si>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</si>
  <si>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</si>
  <si>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</si>
  <si>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</si>
  <si>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</si>
  <si>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</si>
  <si>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</si>
  <si>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</si>
  <si>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</si>
  <si>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</si>
  <si>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</si>
  <si>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</si>
  <si>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</si>
  <si>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</si>
  <si>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</si>
  <si>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</si>
  <si>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</si>
  <si>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</si>
  <si>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</si>
  <si>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</si>
  <si>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</si>
  <si>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</si>
  <si>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</si>
  <si>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</si>
  <si>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</si>
  <si>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</si>
  <si>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</si>
  <si>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</si>
  <si>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</si>
  <si>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</si>
  <si>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</si>
  <si>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</si>
  <si>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</si>
  <si>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</si>
  <si>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</si>
  <si>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</si>
  <si>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</si>
  <si>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</si>
  <si>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</si>
  <si>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</si>
  <si>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</si>
  <si>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</si>
  <si>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</si>
  <si>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</si>
  <si>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Rod P.</t>
  </si>
  <si>
    <t>Pete D.</t>
  </si>
  <si>
    <t>Dave B.</t>
  </si>
  <si>
    <t>Randy C.</t>
  </si>
  <si>
    <t>Vlado R.</t>
  </si>
  <si>
    <t>Brian M.</t>
  </si>
  <si>
    <t>Brad T.</t>
  </si>
  <si>
    <t>Neil R.</t>
  </si>
  <si>
    <t>Dave P.</t>
  </si>
  <si>
    <t>Dickson L.</t>
  </si>
  <si>
    <t>Bernard S.</t>
  </si>
  <si>
    <t>Lou G.</t>
  </si>
  <si>
    <t>Tom E.</t>
  </si>
  <si>
    <t>Glen P.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</si>
</sst>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 vertical="center" textRotation="180"/>
      <protection/>
    </xf>
    <xf numFmtId="49" fontId="6" fillId="0" borderId="9" xfId="0" applyNumberFormat="1" applyFont="1" applyBorder="1" applyAlignment="1" applyProtection="1">
      <alignment horizontal="center" vertical="center" textRotation="180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2" fontId="2" fillId="0" borderId="14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Border="1" applyAlignment="1" applyProtection="1">
      <alignment horizontal="right" vertical="center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  <protection/>
    </xf>
    <xf numFmtId="49" fontId="2" fillId="0" borderId="7" xfId="0" applyNumberFormat="1" applyFont="1" applyBorder="1" applyAlignment="1" applyProtection="1">
      <alignment horizontal="center" textRotation="90" wrapText="1"/>
      <protection/>
    </xf>
    <xf numFmtId="1" fontId="2" fillId="0" borderId="8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6" fillId="0" borderId="28" xfId="0" applyNumberFormat="1" applyFont="1" applyBorder="1" applyAlignment="1" applyProtection="1">
      <alignment horizontal="center" wrapText="1"/>
      <protection/>
    </xf>
    <xf numFmtId="49" fontId="6" fillId="0" borderId="24" xfId="0" applyNumberFormat="1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6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9" sqref="B9"/>
    </sheetView>
  </sheetViews>
  <sheetFormatPr defaultColWidth="9.140625" defaultRowHeight="12.75"/>
  <cols>
    <col min="1" max="1" width="3.28125" style="5" bestFit="1" customWidth="1"/>
    <col min="2" max="2" width="25.7109375" style="4" bestFit="1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hidden="1" customWidth="1"/>
    <col min="8" max="9" width="3.710937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6.57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bestFit="1" customWidth="1"/>
    <col min="30" max="30" width="4.421875" style="4" bestFit="1" customWidth="1"/>
    <col min="31" max="31" width="4.28125" style="4" customWidth="1"/>
    <col min="32" max="32" width="7.00390625" style="3" bestFit="1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38" width="2.28125" style="0" customWidth="1"/>
    <col min="39" max="39" width="3.28125" style="0" customWidth="1"/>
    <col min="40" max="40" width="2.28125" style="0" customWidth="1"/>
    <col min="41" max="41" width="3.421875" style="0" customWidth="1"/>
    <col min="42" max="42" width="6.421875" style="4" bestFit="1" customWidth="1"/>
    <col min="43" max="43" width="4.421875" style="4" bestFit="1" customWidth="1"/>
    <col min="44" max="44" width="4.28125" style="0" bestFit="1" customWidth="1"/>
    <col min="45" max="45" width="6.421875" style="0" customWidth="1"/>
    <col min="46" max="46" width="6.57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bestFit="1" customWidth="1"/>
    <col min="55" max="55" width="4.421875" style="4" bestFit="1" customWidth="1"/>
    <col min="56" max="56" width="4.28125" style="0" bestFit="1" customWidth="1"/>
    <col min="57" max="57" width="6.421875" style="0" customWidth="1"/>
    <col min="58" max="58" width="6.57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6.8515625" style="0" hidden="1" customWidth="1"/>
    <col min="71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6384" width="6.421875" style="0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59" t="s">
        <v>49</v>
      </c>
      <c r="K1" s="60"/>
      <c r="L1" s="56" t="s">
        <v>30</v>
      </c>
      <c r="M1" s="57"/>
      <c r="N1" s="57"/>
      <c r="O1" s="57"/>
      <c r="P1" s="58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25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26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27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28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29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95</v>
      </c>
      <c r="C3" s="52"/>
      <c r="D3" s="52"/>
      <c r="E3" s="52"/>
      <c r="F3" s="52" t="s">
        <v>32</v>
      </c>
      <c r="G3" s="52"/>
      <c r="H3" s="20">
        <f>IF(AND(OR($H$2="Y",$I$2="Y"),J3&lt;5,K3&lt;5),IF(AND(J3=J2,K3=K2),H2+1,1),"")</f>
      </c>
      <c r="I3" s="16" t="e">
        <f>IF(AND($I$2="Y",K3&gt;0,OR(AND(H3=1,#REF!=10),AND(H3=2,H16=20),AND(H3=3,H25=30),AND(H3=4,H34=40),AND(H3=5,H43=50),AND(H3=6,H52=60),AND(H3=7,H61=70),AND(H3=8,H70=80),AND(H3=9,H79=90),AND(H3=10,H88=100))),VLOOKUP(K3-1,SortLookup!$A$13:$B$16,2,FALSE),"")</f>
        <v>#REF!</v>
      </c>
      <c r="J3" s="15">
        <f>IF(ISNA(VLOOKUP(F3,SortLookup!$A$1:$B$5,2,FALSE))," ",VLOOKUP(F3,SortLookup!$A$1:$B$5,2,FALSE))</f>
        <v>1</v>
      </c>
      <c r="K3" s="21" t="str">
        <f>IF(ISNA(VLOOKUP(G3,SortLookup!$A$7:$B$11,2,FALSE))," ",VLOOKUP(G3,SortLookup!$A$7:$B$11,2,FALSE))</f>
        <v> </v>
      </c>
      <c r="L3" s="36">
        <f aca="true" t="shared" si="0" ref="L3:L16">M3+N3+O3</f>
        <v>255.65</v>
      </c>
      <c r="M3" s="37">
        <f aca="true" t="shared" si="1" ref="M3:M16">AC3+AP3+BB3+BN3+BZ3+CK3+CV3+DG3</f>
        <v>218.15</v>
      </c>
      <c r="N3" s="8">
        <f aca="true" t="shared" si="2" ref="N3:N16">AE3+AR3+BD3+BP3+CB3+CM3+CX3+DI3</f>
        <v>16</v>
      </c>
      <c r="O3" s="40">
        <f aca="true" t="shared" si="3" ref="O3:O16">P3/2</f>
        <v>21.5</v>
      </c>
      <c r="P3" s="41">
        <f aca="true" t="shared" si="4" ref="P3:P16">X3+AK3+AW3+BI3+BU3+CF3+CQ3+DB3</f>
        <v>43</v>
      </c>
      <c r="Q3" s="22">
        <v>55.15</v>
      </c>
      <c r="R3" s="1"/>
      <c r="S3" s="1"/>
      <c r="T3" s="1"/>
      <c r="U3" s="1"/>
      <c r="V3" s="1"/>
      <c r="W3" s="1"/>
      <c r="X3" s="2">
        <v>3</v>
      </c>
      <c r="Y3" s="2">
        <v>2</v>
      </c>
      <c r="Z3" s="2"/>
      <c r="AA3" s="2"/>
      <c r="AB3" s="23"/>
      <c r="AC3" s="7">
        <f aca="true" t="shared" si="5" ref="AC3:AC16">Q3+R3+S3+T3+U3+V3+W3</f>
        <v>55.15</v>
      </c>
      <c r="AD3" s="18">
        <f aca="true" t="shared" si="6" ref="AD3:AD16">X3/2</f>
        <v>1.5</v>
      </c>
      <c r="AE3" s="6">
        <f aca="true" t="shared" si="7" ref="AE3:AE16">(Y3*3)+(Z3*5)+(AA3*5)+(AB3*20)</f>
        <v>6</v>
      </c>
      <c r="AF3" s="19">
        <f aca="true" t="shared" si="8" ref="AF3:AF16">AC3+AD3+AE3</f>
        <v>62.65</v>
      </c>
      <c r="AG3" s="22">
        <v>76.58</v>
      </c>
      <c r="AH3" s="1"/>
      <c r="AI3" s="1"/>
      <c r="AJ3" s="1"/>
      <c r="AK3" s="2">
        <v>9</v>
      </c>
      <c r="AL3" s="2"/>
      <c r="AM3" s="2">
        <v>1</v>
      </c>
      <c r="AN3" s="2"/>
      <c r="AO3" s="2"/>
      <c r="AP3" s="7">
        <f aca="true" t="shared" si="9" ref="AP3:AP16">AG3+AH3+AI3+AJ3</f>
        <v>76.58</v>
      </c>
      <c r="AQ3" s="18">
        <f aca="true" t="shared" si="10" ref="AQ3:AQ16">AK3/2</f>
        <v>4.5</v>
      </c>
      <c r="AR3" s="6">
        <f aca="true" t="shared" si="11" ref="AR3:AR16">(AL3*3)+(AM3*5)+(AN3*5)+(AO3*20)</f>
        <v>5</v>
      </c>
      <c r="AS3" s="19">
        <f aca="true" t="shared" si="12" ref="AS3:AS16">AP3+AQ3+AR3</f>
        <v>86.08</v>
      </c>
      <c r="AT3" s="22">
        <v>31.28</v>
      </c>
      <c r="AU3" s="1"/>
      <c r="AV3" s="1"/>
      <c r="AW3" s="2">
        <v>18</v>
      </c>
      <c r="AX3" s="2"/>
      <c r="AY3" s="2"/>
      <c r="AZ3" s="2"/>
      <c r="BA3" s="2"/>
      <c r="BB3" s="7">
        <f aca="true" t="shared" si="13" ref="BB3:BB16">AT3+AU3+AV3</f>
        <v>31.28</v>
      </c>
      <c r="BC3" s="18">
        <f aca="true" t="shared" si="14" ref="BC3:BC16">AW3/2</f>
        <v>9</v>
      </c>
      <c r="BD3" s="6">
        <f aca="true" t="shared" si="15" ref="BD3:BD16">(AX3*3)+(AY3*5)+(AZ3*5)+(BA3*20)</f>
        <v>0</v>
      </c>
      <c r="BE3" s="19">
        <f aca="true" t="shared" si="16" ref="BE3:BE16">BB3+BC3+BD3</f>
        <v>40.28</v>
      </c>
      <c r="BF3" s="22">
        <v>55.14</v>
      </c>
      <c r="BG3" s="1"/>
      <c r="BH3" s="1"/>
      <c r="BI3" s="2">
        <v>13</v>
      </c>
      <c r="BJ3" s="2"/>
      <c r="BK3" s="2">
        <v>1</v>
      </c>
      <c r="BL3" s="2"/>
      <c r="BM3" s="2"/>
      <c r="BN3" s="7">
        <f aca="true" t="shared" si="17" ref="BN3:BN16">BF3+BG3+BH3</f>
        <v>55.14</v>
      </c>
      <c r="BO3" s="18">
        <f aca="true" t="shared" si="18" ref="BO3:BO16">BI3/2</f>
        <v>6.5</v>
      </c>
      <c r="BP3" s="6">
        <f aca="true" t="shared" si="19" ref="BP3:BP16">(BJ3*3)+(BK3*5)+(BL3*5)+(BM3*20)</f>
        <v>5</v>
      </c>
      <c r="BQ3" s="19">
        <f aca="true" t="shared" si="20" ref="BQ3:BQ16">BN3+BO3+BP3</f>
        <v>66.64</v>
      </c>
      <c r="BR3" s="22"/>
      <c r="BS3" s="1"/>
      <c r="BT3" s="1"/>
      <c r="BU3" s="2"/>
      <c r="BV3" s="2"/>
      <c r="BW3" s="2"/>
      <c r="BX3" s="2"/>
      <c r="BY3" s="2"/>
      <c r="BZ3" s="7">
        <f aca="true" t="shared" si="21" ref="BZ3:BZ16">BR3+BS3+BT3</f>
        <v>0</v>
      </c>
      <c r="CA3" s="18">
        <f aca="true" t="shared" si="22" ref="CA3:CA16">BU3/2</f>
        <v>0</v>
      </c>
      <c r="CB3" s="6">
        <f aca="true" t="shared" si="23" ref="CB3:CB16">(BV3*3)+(BW3*5)+(BX3*5)+(BY3*20)</f>
        <v>0</v>
      </c>
      <c r="CC3" s="19">
        <f aca="true" t="shared" si="24" ref="CC3:CC16">BZ3+CA3+CB3</f>
        <v>0</v>
      </c>
      <c r="CD3" s="22"/>
      <c r="CE3" s="1"/>
      <c r="CF3" s="2"/>
      <c r="CG3" s="2"/>
      <c r="CH3" s="2"/>
      <c r="CI3" s="2"/>
      <c r="CJ3" s="2"/>
      <c r="CK3" s="7">
        <f aca="true" t="shared" si="25" ref="CK3:CK16">CD3+CE3</f>
        <v>0</v>
      </c>
      <c r="CL3" s="18">
        <f aca="true" t="shared" si="26" ref="CL3:CL16">CF3/2</f>
        <v>0</v>
      </c>
      <c r="CM3" s="6">
        <f aca="true" t="shared" si="27" ref="CM3:CM16">(CG3*3)+(CH3*5)+(CI3*5)+(CJ3*20)</f>
        <v>0</v>
      </c>
      <c r="CN3" s="19">
        <f aca="true" t="shared" si="28" ref="CN3:CN16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29" ref="CV3:CV16">CO3+CP3</f>
        <v>0</v>
      </c>
      <c r="CW3" s="18">
        <f aca="true" t="shared" si="30" ref="CW3:CW16">CQ3/2</f>
        <v>0</v>
      </c>
      <c r="CX3" s="6">
        <f aca="true" t="shared" si="31" ref="CX3:CX16">(CR3*3)+(CS3*5)+(CT3*5)+(CU3*20)</f>
        <v>0</v>
      </c>
      <c r="CY3" s="19">
        <f aca="true" t="shared" si="32" ref="CY3:CY16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3" ref="DG3:DG16">CZ3+DA3</f>
        <v>0</v>
      </c>
      <c r="DH3" s="18">
        <f aca="true" t="shared" si="34" ref="DH3:DH16">DB3/2</f>
        <v>0</v>
      </c>
      <c r="DI3" s="6">
        <f aca="true" t="shared" si="35" ref="DI3:DI16">(DC3*3)+(DD3*5)+(DE3*5)+(DF3*20)</f>
        <v>0</v>
      </c>
      <c r="DJ3" s="19">
        <f aca="true" t="shared" si="36" ref="DJ3:DJ16">DG3+DH3+DI3</f>
        <v>0</v>
      </c>
    </row>
    <row r="4" spans="1:114" ht="12.75">
      <c r="A4" s="24">
        <v>2</v>
      </c>
      <c r="B4" s="9" t="s">
        <v>91</v>
      </c>
      <c r="C4" s="52"/>
      <c r="D4" s="52"/>
      <c r="E4" s="52"/>
      <c r="F4" s="52" t="s">
        <v>31</v>
      </c>
      <c r="G4" s="52"/>
      <c r="H4" s="20">
        <f>IF(AND(OR($H$2="Y",$I$2="Y"),J4&lt;5,K4&lt;5),IF(AND(J4=J3,K4=K3),H3+1,1),"")</f>
      </c>
      <c r="I4" s="16" t="e">
        <f>IF(AND($I$2="Y",K4&gt;0,OR(AND(H4=1,#REF!=10),AND(H4=2,H17=20),AND(H4=3,H26=30),AND(H4=4,H35=40),AND(H4=5,H44=50),AND(H4=6,H53=60),AND(H4=7,H62=70),AND(H4=8,H71=80),AND(H4=9,H80=90),AND(H4=10,H89=100))),VLOOKUP(K4-1,SortLookup!$A$13:$B$16,2,FALSE),"")</f>
        <v>#REF!</v>
      </c>
      <c r="J4" s="15">
        <f>IF(ISNA(VLOOKUP(F4,SortLookup!$A$1:$B$5,2,FALSE))," ",VLOOKUP(F4,SortLookup!$A$1:$B$5,2,FALSE))</f>
        <v>0</v>
      </c>
      <c r="K4" s="21" t="str">
        <f>IF(ISNA(VLOOKUP(G4,SortLookup!$A$7:$B$11,2,FALSE))," ",VLOOKUP(G4,SortLookup!$A$7:$B$11,2,FALSE))</f>
        <v> </v>
      </c>
      <c r="L4" s="36">
        <f t="shared" si="0"/>
        <v>304.94</v>
      </c>
      <c r="M4" s="37">
        <f t="shared" si="1"/>
        <v>253.94</v>
      </c>
      <c r="N4" s="8">
        <f t="shared" si="2"/>
        <v>33</v>
      </c>
      <c r="O4" s="40">
        <f t="shared" si="3"/>
        <v>18</v>
      </c>
      <c r="P4" s="41">
        <f t="shared" si="4"/>
        <v>36</v>
      </c>
      <c r="Q4" s="22">
        <v>70.22</v>
      </c>
      <c r="R4" s="1"/>
      <c r="S4" s="1"/>
      <c r="T4" s="1"/>
      <c r="U4" s="1"/>
      <c r="V4" s="1"/>
      <c r="W4" s="1"/>
      <c r="X4" s="2">
        <v>20</v>
      </c>
      <c r="Y4" s="2"/>
      <c r="Z4" s="2">
        <v>2</v>
      </c>
      <c r="AA4" s="2">
        <v>2</v>
      </c>
      <c r="AB4" s="23"/>
      <c r="AC4" s="7">
        <f t="shared" si="5"/>
        <v>70.22</v>
      </c>
      <c r="AD4" s="18">
        <f t="shared" si="6"/>
        <v>10</v>
      </c>
      <c r="AE4" s="6">
        <f t="shared" si="7"/>
        <v>20</v>
      </c>
      <c r="AF4" s="19">
        <f t="shared" si="8"/>
        <v>100.22</v>
      </c>
      <c r="AG4" s="22">
        <v>83.49</v>
      </c>
      <c r="AH4" s="1"/>
      <c r="AI4" s="1"/>
      <c r="AJ4" s="1"/>
      <c r="AK4" s="2">
        <v>9</v>
      </c>
      <c r="AL4" s="2"/>
      <c r="AM4" s="2">
        <v>1</v>
      </c>
      <c r="AN4" s="2">
        <v>1</v>
      </c>
      <c r="AO4" s="2"/>
      <c r="AP4" s="7">
        <f t="shared" si="9"/>
        <v>83.49</v>
      </c>
      <c r="AQ4" s="18">
        <f t="shared" si="10"/>
        <v>4.5</v>
      </c>
      <c r="AR4" s="6">
        <f t="shared" si="11"/>
        <v>10</v>
      </c>
      <c r="AS4" s="19">
        <f t="shared" si="12"/>
        <v>97.99</v>
      </c>
      <c r="AT4" s="22">
        <v>41.37</v>
      </c>
      <c r="AU4" s="1"/>
      <c r="AV4" s="1"/>
      <c r="AW4" s="2">
        <v>6</v>
      </c>
      <c r="AX4" s="2">
        <v>1</v>
      </c>
      <c r="AY4" s="2"/>
      <c r="AZ4" s="2"/>
      <c r="BA4" s="2"/>
      <c r="BB4" s="7">
        <f t="shared" si="13"/>
        <v>41.37</v>
      </c>
      <c r="BC4" s="18">
        <f t="shared" si="14"/>
        <v>3</v>
      </c>
      <c r="BD4" s="6">
        <f t="shared" si="15"/>
        <v>3</v>
      </c>
      <c r="BE4" s="19">
        <f t="shared" si="16"/>
        <v>47.37</v>
      </c>
      <c r="BF4" s="22">
        <v>58.86</v>
      </c>
      <c r="BG4" s="1"/>
      <c r="BH4" s="1"/>
      <c r="BI4" s="2">
        <v>1</v>
      </c>
      <c r="BJ4" s="2"/>
      <c r="BK4" s="2"/>
      <c r="BL4" s="2"/>
      <c r="BM4" s="2"/>
      <c r="BN4" s="7">
        <f t="shared" si="17"/>
        <v>58.86</v>
      </c>
      <c r="BO4" s="18">
        <f t="shared" si="18"/>
        <v>0.5</v>
      </c>
      <c r="BP4" s="6">
        <f t="shared" si="19"/>
        <v>0</v>
      </c>
      <c r="BQ4" s="19">
        <f t="shared" si="20"/>
        <v>59.36</v>
      </c>
      <c r="BR4" s="22"/>
      <c r="BS4" s="1"/>
      <c r="BT4" s="1"/>
      <c r="BU4" s="2"/>
      <c r="BV4" s="2"/>
      <c r="BW4" s="2"/>
      <c r="BX4" s="2"/>
      <c r="BY4" s="2"/>
      <c r="BZ4" s="7">
        <f t="shared" si="21"/>
        <v>0</v>
      </c>
      <c r="CA4" s="18">
        <f t="shared" si="22"/>
        <v>0</v>
      </c>
      <c r="CB4" s="6">
        <f t="shared" si="23"/>
        <v>0</v>
      </c>
      <c r="CC4" s="19">
        <f t="shared" si="24"/>
        <v>0</v>
      </c>
      <c r="CD4" s="22"/>
      <c r="CE4" s="1"/>
      <c r="CF4" s="2"/>
      <c r="CG4" s="2"/>
      <c r="CH4" s="2"/>
      <c r="CI4" s="2"/>
      <c r="CJ4" s="2"/>
      <c r="CK4" s="7">
        <f t="shared" si="25"/>
        <v>0</v>
      </c>
      <c r="CL4" s="18">
        <f t="shared" si="26"/>
        <v>0</v>
      </c>
      <c r="CM4" s="6">
        <f t="shared" si="27"/>
        <v>0</v>
      </c>
      <c r="CN4" s="19">
        <f t="shared" si="28"/>
        <v>0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 ht="12.75">
      <c r="A5" s="24">
        <v>3</v>
      </c>
      <c r="B5" s="9" t="s">
        <v>96</v>
      </c>
      <c r="C5" s="52"/>
      <c r="D5" s="52"/>
      <c r="E5" s="52"/>
      <c r="F5" s="52" t="s">
        <v>31</v>
      </c>
      <c r="G5" s="52"/>
      <c r="H5" s="20">
        <f>IF(AND(OR($H$2="Y",$I$2="Y"),J5&lt;5,K5&lt;5),IF(AND(J5=J4,K5=K4),H4+1,1),"")</f>
      </c>
      <c r="I5" s="16" t="e">
        <f>IF(AND($I$2="Y",K5&gt;0,OR(AND(H5=1,#REF!=10),AND(H5=2,H18=20),AND(H5=3,H27=30),AND(H5=4,H36=40),AND(H5=5,H45=50),AND(H5=6,H54=60),AND(H5=7,H63=70),AND(H5=8,H72=80),AND(H5=9,H81=90),AND(H5=10,H90=100))),VLOOKUP(K5-1,SortLookup!$A$13:$B$16,2,FALSE),"")</f>
        <v>#REF!</v>
      </c>
      <c r="J5" s="15">
        <f>IF(ISNA(VLOOKUP(F5,SortLookup!$A$1:$B$5,2,FALSE))," ",VLOOKUP(F5,SortLookup!$A$1:$B$5,2,FALSE))</f>
        <v>0</v>
      </c>
      <c r="K5" s="21" t="str">
        <f>IF(ISNA(VLOOKUP(G5,SortLookup!$A$7:$B$11,2,FALSE))," ",VLOOKUP(G5,SortLookup!$A$7:$B$11,2,FALSE))</f>
        <v> </v>
      </c>
      <c r="L5" s="36">
        <f t="shared" si="0"/>
        <v>316.31</v>
      </c>
      <c r="M5" s="37">
        <f t="shared" si="1"/>
        <v>264.31</v>
      </c>
      <c r="N5" s="8">
        <f t="shared" si="2"/>
        <v>28</v>
      </c>
      <c r="O5" s="40">
        <f t="shared" si="3"/>
        <v>24</v>
      </c>
      <c r="P5" s="41">
        <f t="shared" si="4"/>
        <v>48</v>
      </c>
      <c r="Q5" s="22">
        <v>65.28</v>
      </c>
      <c r="R5" s="1"/>
      <c r="S5" s="1"/>
      <c r="T5" s="1"/>
      <c r="U5" s="1"/>
      <c r="V5" s="1"/>
      <c r="W5" s="1"/>
      <c r="X5" s="2">
        <v>3</v>
      </c>
      <c r="Y5" s="2">
        <v>1</v>
      </c>
      <c r="Z5" s="2"/>
      <c r="AA5" s="2"/>
      <c r="AB5" s="23"/>
      <c r="AC5" s="7">
        <f t="shared" si="5"/>
        <v>65.28</v>
      </c>
      <c r="AD5" s="18">
        <f t="shared" si="6"/>
        <v>1.5</v>
      </c>
      <c r="AE5" s="6">
        <f t="shared" si="7"/>
        <v>3</v>
      </c>
      <c r="AF5" s="19">
        <f t="shared" si="8"/>
        <v>69.78</v>
      </c>
      <c r="AG5" s="22">
        <v>83.47</v>
      </c>
      <c r="AH5" s="1"/>
      <c r="AI5" s="1"/>
      <c r="AJ5" s="1"/>
      <c r="AK5" s="2">
        <v>15</v>
      </c>
      <c r="AL5" s="2"/>
      <c r="AM5" s="2">
        <v>3</v>
      </c>
      <c r="AN5" s="2"/>
      <c r="AO5" s="2"/>
      <c r="AP5" s="7">
        <f t="shared" si="9"/>
        <v>83.47</v>
      </c>
      <c r="AQ5" s="18">
        <f t="shared" si="10"/>
        <v>7.5</v>
      </c>
      <c r="AR5" s="6">
        <f t="shared" si="11"/>
        <v>15</v>
      </c>
      <c r="AS5" s="19">
        <f t="shared" si="12"/>
        <v>105.97</v>
      </c>
      <c r="AT5" s="22">
        <v>53.81</v>
      </c>
      <c r="AU5" s="1"/>
      <c r="AV5" s="1"/>
      <c r="AW5" s="2">
        <v>7</v>
      </c>
      <c r="AX5" s="2"/>
      <c r="AY5" s="2"/>
      <c r="AZ5" s="2"/>
      <c r="BA5" s="2"/>
      <c r="BB5" s="7">
        <f t="shared" si="13"/>
        <v>53.81</v>
      </c>
      <c r="BC5" s="18">
        <f t="shared" si="14"/>
        <v>3.5</v>
      </c>
      <c r="BD5" s="6">
        <f t="shared" si="15"/>
        <v>0</v>
      </c>
      <c r="BE5" s="19">
        <f t="shared" si="16"/>
        <v>57.31</v>
      </c>
      <c r="BF5" s="22">
        <v>61.75</v>
      </c>
      <c r="BG5" s="1"/>
      <c r="BH5" s="1"/>
      <c r="BI5" s="2">
        <v>23</v>
      </c>
      <c r="BJ5" s="2"/>
      <c r="BK5" s="2">
        <v>2</v>
      </c>
      <c r="BL5" s="2"/>
      <c r="BM5" s="2"/>
      <c r="BN5" s="7">
        <f t="shared" si="17"/>
        <v>61.75</v>
      </c>
      <c r="BO5" s="18">
        <f t="shared" si="18"/>
        <v>11.5</v>
      </c>
      <c r="BP5" s="6">
        <f t="shared" si="19"/>
        <v>10</v>
      </c>
      <c r="BQ5" s="19">
        <f t="shared" si="20"/>
        <v>83.25</v>
      </c>
      <c r="BR5" s="22"/>
      <c r="BS5" s="1"/>
      <c r="BT5" s="1"/>
      <c r="BU5" s="2"/>
      <c r="BV5" s="2"/>
      <c r="BW5" s="2"/>
      <c r="BX5" s="2"/>
      <c r="BY5" s="2"/>
      <c r="BZ5" s="7">
        <f t="shared" si="21"/>
        <v>0</v>
      </c>
      <c r="CA5" s="18">
        <f t="shared" si="22"/>
        <v>0</v>
      </c>
      <c r="CB5" s="6">
        <f t="shared" si="23"/>
        <v>0</v>
      </c>
      <c r="CC5" s="19">
        <f t="shared" si="24"/>
        <v>0</v>
      </c>
      <c r="CD5" s="22"/>
      <c r="CE5" s="1"/>
      <c r="CF5" s="2"/>
      <c r="CG5" s="2"/>
      <c r="CH5" s="2"/>
      <c r="CI5" s="2"/>
      <c r="CJ5" s="2"/>
      <c r="CK5" s="7">
        <f t="shared" si="25"/>
        <v>0</v>
      </c>
      <c r="CL5" s="18">
        <f t="shared" si="26"/>
        <v>0</v>
      </c>
      <c r="CM5" s="6">
        <f t="shared" si="27"/>
        <v>0</v>
      </c>
      <c r="CN5" s="19">
        <f t="shared" si="28"/>
        <v>0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 ht="12.75">
      <c r="A6" s="24">
        <v>4</v>
      </c>
      <c r="B6" s="9" t="s">
        <v>87</v>
      </c>
      <c r="C6" s="52"/>
      <c r="D6" s="52"/>
      <c r="E6" s="52"/>
      <c r="F6" s="52" t="s">
        <v>32</v>
      </c>
      <c r="G6" s="52"/>
      <c r="H6" s="20">
        <f>IF(AND(OR($H$2="Y",$I$2="Y"),J6&lt;5,K6&lt;5),IF(AND(J6=J5,K6=K5),H5+1,1),"")</f>
      </c>
      <c r="I6" s="16" t="e">
        <f>IF(AND($I$2="Y",K6&gt;0,OR(AND(H6=1,#REF!=10),AND(H6=2,H19=20),AND(H6=3,H28=30),AND(H6=4,H37=40),AND(H6=5,H46=50),AND(H6=6,H55=60),AND(H6=7,H64=70),AND(H6=8,H73=80),AND(H6=9,H82=90),AND(H6=10,H91=100))),VLOOKUP(K6-1,SortLookup!$A$13:$B$16,2,FALSE),"")</f>
        <v>#REF!</v>
      </c>
      <c r="J6" s="15">
        <f>IF(ISNA(VLOOKUP(F6,SortLookup!$A$1:$B$5,2,FALSE))," ",VLOOKUP(F6,SortLookup!$A$1:$B$5,2,FALSE))</f>
        <v>1</v>
      </c>
      <c r="K6" s="21" t="str">
        <f>IF(ISNA(VLOOKUP(G6,SortLookup!$A$7:$B$11,2,FALSE))," ",VLOOKUP(G6,SortLookup!$A$7:$B$11,2,FALSE))</f>
        <v> </v>
      </c>
      <c r="L6" s="36">
        <f t="shared" si="0"/>
        <v>328.63</v>
      </c>
      <c r="M6" s="37">
        <f t="shared" si="1"/>
        <v>235.63</v>
      </c>
      <c r="N6" s="8">
        <f t="shared" si="2"/>
        <v>55</v>
      </c>
      <c r="O6" s="40">
        <f t="shared" si="3"/>
        <v>38</v>
      </c>
      <c r="P6" s="41">
        <f t="shared" si="4"/>
        <v>76</v>
      </c>
      <c r="Q6" s="22">
        <v>56.19</v>
      </c>
      <c r="R6" s="1"/>
      <c r="S6" s="1"/>
      <c r="T6" s="1"/>
      <c r="U6" s="1"/>
      <c r="V6" s="1"/>
      <c r="W6" s="1"/>
      <c r="X6" s="2">
        <v>7</v>
      </c>
      <c r="Y6" s="2"/>
      <c r="Z6" s="2"/>
      <c r="AA6" s="2"/>
      <c r="AB6" s="23"/>
      <c r="AC6" s="7">
        <f t="shared" si="5"/>
        <v>56.19</v>
      </c>
      <c r="AD6" s="18">
        <f t="shared" si="6"/>
        <v>3.5</v>
      </c>
      <c r="AE6" s="6">
        <f t="shared" si="7"/>
        <v>0</v>
      </c>
      <c r="AF6" s="19">
        <f t="shared" si="8"/>
        <v>59.69</v>
      </c>
      <c r="AG6" s="22">
        <v>90.32</v>
      </c>
      <c r="AH6" s="1"/>
      <c r="AI6" s="1"/>
      <c r="AJ6" s="1"/>
      <c r="AK6" s="2">
        <v>40</v>
      </c>
      <c r="AL6" s="2"/>
      <c r="AM6" s="2">
        <v>7</v>
      </c>
      <c r="AN6" s="2"/>
      <c r="AO6" s="2"/>
      <c r="AP6" s="7">
        <f t="shared" si="9"/>
        <v>90.32</v>
      </c>
      <c r="AQ6" s="18">
        <f t="shared" si="10"/>
        <v>20</v>
      </c>
      <c r="AR6" s="6">
        <f t="shared" si="11"/>
        <v>35</v>
      </c>
      <c r="AS6" s="19">
        <f t="shared" si="12"/>
        <v>145.32</v>
      </c>
      <c r="AT6" s="22">
        <v>48.02</v>
      </c>
      <c r="AU6" s="1"/>
      <c r="AV6" s="1"/>
      <c r="AW6" s="2">
        <v>8</v>
      </c>
      <c r="AX6" s="2"/>
      <c r="AY6" s="2"/>
      <c r="AZ6" s="2"/>
      <c r="BA6" s="2"/>
      <c r="BB6" s="7">
        <f t="shared" si="13"/>
        <v>48.02</v>
      </c>
      <c r="BC6" s="18">
        <f t="shared" si="14"/>
        <v>4</v>
      </c>
      <c r="BD6" s="6">
        <f t="shared" si="15"/>
        <v>0</v>
      </c>
      <c r="BE6" s="19">
        <f t="shared" si="16"/>
        <v>52.02</v>
      </c>
      <c r="BF6" s="22">
        <v>41.1</v>
      </c>
      <c r="BG6" s="1"/>
      <c r="BH6" s="1"/>
      <c r="BI6" s="2">
        <v>21</v>
      </c>
      <c r="BJ6" s="2"/>
      <c r="BK6" s="2">
        <v>4</v>
      </c>
      <c r="BL6" s="2"/>
      <c r="BM6" s="2"/>
      <c r="BN6" s="7">
        <f t="shared" si="17"/>
        <v>41.1</v>
      </c>
      <c r="BO6" s="18">
        <f t="shared" si="18"/>
        <v>10.5</v>
      </c>
      <c r="BP6" s="6">
        <f t="shared" si="19"/>
        <v>20</v>
      </c>
      <c r="BQ6" s="19">
        <f t="shared" si="20"/>
        <v>71.6</v>
      </c>
      <c r="BR6" s="22"/>
      <c r="BS6" s="1"/>
      <c r="BT6" s="1"/>
      <c r="BU6" s="2"/>
      <c r="BV6" s="2"/>
      <c r="BW6" s="2"/>
      <c r="BX6" s="2"/>
      <c r="BY6" s="2"/>
      <c r="BZ6" s="7">
        <f t="shared" si="21"/>
        <v>0</v>
      </c>
      <c r="CA6" s="18">
        <f t="shared" si="22"/>
        <v>0</v>
      </c>
      <c r="CB6" s="6">
        <f t="shared" si="23"/>
        <v>0</v>
      </c>
      <c r="CC6" s="19">
        <f t="shared" si="24"/>
        <v>0</v>
      </c>
      <c r="CD6" s="22"/>
      <c r="CE6" s="1"/>
      <c r="CF6" s="2"/>
      <c r="CG6" s="2"/>
      <c r="CH6" s="2"/>
      <c r="CI6" s="2"/>
      <c r="CJ6" s="2"/>
      <c r="CK6" s="7">
        <f t="shared" si="25"/>
        <v>0</v>
      </c>
      <c r="CL6" s="18">
        <f t="shared" si="26"/>
        <v>0</v>
      </c>
      <c r="CM6" s="6">
        <f t="shared" si="27"/>
        <v>0</v>
      </c>
      <c r="CN6" s="19">
        <f t="shared" si="28"/>
        <v>0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 ht="12.75">
      <c r="A7" s="24">
        <v>5</v>
      </c>
      <c r="B7" s="9" t="s">
        <v>94</v>
      </c>
      <c r="C7" s="52"/>
      <c r="D7" s="52"/>
      <c r="E7" s="52"/>
      <c r="F7" s="52" t="s">
        <v>31</v>
      </c>
      <c r="G7" s="52"/>
      <c r="H7" s="20">
        <f>IF(AND(OR($H$2="Y",$I$2="Y"),J7&lt;5,K7&lt;5),IF(AND(J7=J6,K7=K6),H6+1,1),"")</f>
      </c>
      <c r="I7" s="16" t="e">
        <f>IF(AND($I$2="Y",K7&gt;0,OR(AND(H7=1,#REF!=10),AND(H7=2,H20=20),AND(H7=3,H29=30),AND(H7=4,H38=40),AND(H7=5,H47=50),AND(H7=6,H56=60),AND(H7=7,H65=70),AND(H7=8,H74=80),AND(H7=9,H83=90),AND(H7=10,H92=100))),VLOOKUP(K7-1,SortLookup!$A$13:$B$16,2,FALSE),"")</f>
        <v>#REF!</v>
      </c>
      <c r="J7" s="15">
        <f>IF(ISNA(VLOOKUP(F7,SortLookup!$A$1:$B$5,2,FALSE))," ",VLOOKUP(F7,SortLookup!$A$1:$B$5,2,FALSE))</f>
        <v>0</v>
      </c>
      <c r="K7" s="21" t="str">
        <f>IF(ISNA(VLOOKUP(G7,SortLookup!$A$7:$B$11,2,FALSE))," ",VLOOKUP(G7,SortLookup!$A$7:$B$11,2,FALSE))</f>
        <v> </v>
      </c>
      <c r="L7" s="36">
        <f t="shared" si="0"/>
        <v>347.17</v>
      </c>
      <c r="M7" s="37">
        <f t="shared" si="1"/>
        <v>232.67</v>
      </c>
      <c r="N7" s="8">
        <f t="shared" si="2"/>
        <v>61</v>
      </c>
      <c r="O7" s="40">
        <f t="shared" si="3"/>
        <v>53.5</v>
      </c>
      <c r="P7" s="41">
        <f t="shared" si="4"/>
        <v>107</v>
      </c>
      <c r="Q7" s="22">
        <v>44.74</v>
      </c>
      <c r="R7" s="1"/>
      <c r="S7" s="1"/>
      <c r="T7" s="1"/>
      <c r="U7" s="1"/>
      <c r="V7" s="1"/>
      <c r="W7" s="1"/>
      <c r="X7" s="2">
        <v>18</v>
      </c>
      <c r="Y7" s="2"/>
      <c r="Z7" s="2">
        <v>1</v>
      </c>
      <c r="AA7" s="2"/>
      <c r="AB7" s="23"/>
      <c r="AC7" s="7">
        <f t="shared" si="5"/>
        <v>44.74</v>
      </c>
      <c r="AD7" s="18">
        <f t="shared" si="6"/>
        <v>9</v>
      </c>
      <c r="AE7" s="6">
        <f t="shared" si="7"/>
        <v>5</v>
      </c>
      <c r="AF7" s="19">
        <f t="shared" si="8"/>
        <v>58.74</v>
      </c>
      <c r="AG7" s="22">
        <v>87.82</v>
      </c>
      <c r="AH7" s="1"/>
      <c r="AI7" s="1"/>
      <c r="AJ7" s="1"/>
      <c r="AK7" s="2">
        <v>53</v>
      </c>
      <c r="AL7" s="2">
        <v>1</v>
      </c>
      <c r="AM7" s="2">
        <v>8</v>
      </c>
      <c r="AN7" s="2"/>
      <c r="AO7" s="2"/>
      <c r="AP7" s="7">
        <f t="shared" si="9"/>
        <v>87.82</v>
      </c>
      <c r="AQ7" s="18">
        <f t="shared" si="10"/>
        <v>26.5</v>
      </c>
      <c r="AR7" s="6">
        <f t="shared" si="11"/>
        <v>43</v>
      </c>
      <c r="AS7" s="19">
        <f t="shared" si="12"/>
        <v>157.32</v>
      </c>
      <c r="AT7" s="22">
        <v>45.61</v>
      </c>
      <c r="AU7" s="1"/>
      <c r="AV7" s="1"/>
      <c r="AW7" s="2">
        <v>22</v>
      </c>
      <c r="AX7" s="2">
        <v>1</v>
      </c>
      <c r="AY7" s="2"/>
      <c r="AZ7" s="2"/>
      <c r="BA7" s="2"/>
      <c r="BB7" s="7">
        <f t="shared" si="13"/>
        <v>45.61</v>
      </c>
      <c r="BC7" s="18">
        <f t="shared" si="14"/>
        <v>11</v>
      </c>
      <c r="BD7" s="6">
        <f t="shared" si="15"/>
        <v>3</v>
      </c>
      <c r="BE7" s="19">
        <f t="shared" si="16"/>
        <v>59.61</v>
      </c>
      <c r="BF7" s="22">
        <v>54.5</v>
      </c>
      <c r="BG7" s="1"/>
      <c r="BH7" s="1"/>
      <c r="BI7" s="2">
        <v>14</v>
      </c>
      <c r="BJ7" s="2"/>
      <c r="BK7" s="2">
        <v>2</v>
      </c>
      <c r="BL7" s="2"/>
      <c r="BM7" s="2"/>
      <c r="BN7" s="7">
        <f t="shared" si="17"/>
        <v>54.5</v>
      </c>
      <c r="BO7" s="18">
        <f t="shared" si="18"/>
        <v>7</v>
      </c>
      <c r="BP7" s="6">
        <f t="shared" si="19"/>
        <v>10</v>
      </c>
      <c r="BQ7" s="19">
        <f t="shared" si="20"/>
        <v>71.5</v>
      </c>
      <c r="BR7" s="22"/>
      <c r="BS7" s="1"/>
      <c r="BT7" s="1"/>
      <c r="BU7" s="2"/>
      <c r="BV7" s="2"/>
      <c r="BW7" s="2"/>
      <c r="BX7" s="2"/>
      <c r="BY7" s="2"/>
      <c r="BZ7" s="7">
        <f t="shared" si="21"/>
        <v>0</v>
      </c>
      <c r="CA7" s="18">
        <f t="shared" si="22"/>
        <v>0</v>
      </c>
      <c r="CB7" s="6">
        <f t="shared" si="23"/>
        <v>0</v>
      </c>
      <c r="CC7" s="19">
        <f t="shared" si="24"/>
        <v>0</v>
      </c>
      <c r="CD7" s="22"/>
      <c r="CE7" s="1"/>
      <c r="CF7" s="2"/>
      <c r="CG7" s="2"/>
      <c r="CH7" s="2"/>
      <c r="CI7" s="2"/>
      <c r="CJ7" s="2"/>
      <c r="CK7" s="7">
        <f t="shared" si="25"/>
        <v>0</v>
      </c>
      <c r="CL7" s="18">
        <f t="shared" si="26"/>
        <v>0</v>
      </c>
      <c r="CM7" s="6">
        <f t="shared" si="27"/>
        <v>0</v>
      </c>
      <c r="CN7" s="19">
        <f t="shared" si="28"/>
        <v>0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 ht="12.75">
      <c r="A8" s="24">
        <v>6</v>
      </c>
      <c r="B8" s="9" t="s">
        <v>98</v>
      </c>
      <c r="C8" s="52"/>
      <c r="D8" s="52"/>
      <c r="E8" s="52"/>
      <c r="F8" s="52" t="s">
        <v>33</v>
      </c>
      <c r="G8" s="52"/>
      <c r="H8" s="20">
        <f>IF(AND(OR($H$2="Y",$I$2="Y"),J8&lt;5,K8&lt;5),IF(AND(J8=#REF!,K8=#REF!),#REF!+1,1),"")</f>
      </c>
      <c r="I8" s="16" t="e">
        <f>IF(AND($I$2="Y",K8&gt;0,OR(AND(H8=1,H20=10),AND(H8=2,#REF!=20),AND(H8=3,H30=30),AND(H8=4,H39=40),AND(H8=5,H48=50),AND(H8=6,H57=60),AND(H8=7,H66=70),AND(H8=8,H75=80),AND(H8=9,H84=90),AND(H8=10,H93=100))),VLOOKUP(K8-1,SortLookup!$A$13:$B$16,2,FALSE),"")</f>
        <v>#REF!</v>
      </c>
      <c r="J8" s="15">
        <f>IF(ISNA(VLOOKUP(F8,SortLookup!$A$1:$B$5,2,FALSE))," ",VLOOKUP(F8,SortLookup!$A$1:$B$5,2,FALSE))</f>
        <v>2</v>
      </c>
      <c r="K8" s="21" t="str">
        <f>IF(ISNA(VLOOKUP(G8,SortLookup!$A$7:$B$11,2,FALSE))," ",VLOOKUP(G8,SortLookup!$A$7:$B$11,2,FALSE))</f>
        <v> </v>
      </c>
      <c r="L8" s="36">
        <f t="shared" si="0"/>
        <v>366.51</v>
      </c>
      <c r="M8" s="37">
        <f t="shared" si="1"/>
        <v>311.51</v>
      </c>
      <c r="N8" s="8">
        <f t="shared" si="2"/>
        <v>31</v>
      </c>
      <c r="O8" s="40">
        <f t="shared" si="3"/>
        <v>24</v>
      </c>
      <c r="P8" s="41">
        <f t="shared" si="4"/>
        <v>48</v>
      </c>
      <c r="Q8" s="22">
        <v>104.8</v>
      </c>
      <c r="R8" s="1"/>
      <c r="S8" s="1"/>
      <c r="T8" s="1"/>
      <c r="U8" s="1"/>
      <c r="V8" s="1"/>
      <c r="W8" s="1"/>
      <c r="X8" s="2">
        <v>16</v>
      </c>
      <c r="Y8" s="2"/>
      <c r="Z8" s="2">
        <v>1</v>
      </c>
      <c r="AA8" s="2"/>
      <c r="AB8" s="23"/>
      <c r="AC8" s="7">
        <f t="shared" si="5"/>
        <v>104.8</v>
      </c>
      <c r="AD8" s="18">
        <f t="shared" si="6"/>
        <v>8</v>
      </c>
      <c r="AE8" s="6">
        <f t="shared" si="7"/>
        <v>5</v>
      </c>
      <c r="AF8" s="19">
        <f t="shared" si="8"/>
        <v>117.8</v>
      </c>
      <c r="AG8" s="22">
        <v>114.3</v>
      </c>
      <c r="AH8" s="1"/>
      <c r="AI8" s="1"/>
      <c r="AJ8" s="1"/>
      <c r="AK8" s="2">
        <v>5</v>
      </c>
      <c r="AL8" s="2">
        <v>2</v>
      </c>
      <c r="AM8" s="2">
        <v>1</v>
      </c>
      <c r="AN8" s="2"/>
      <c r="AO8" s="2"/>
      <c r="AP8" s="7">
        <f t="shared" si="9"/>
        <v>114.3</v>
      </c>
      <c r="AQ8" s="18">
        <f t="shared" si="10"/>
        <v>2.5</v>
      </c>
      <c r="AR8" s="6">
        <f t="shared" si="11"/>
        <v>11</v>
      </c>
      <c r="AS8" s="19">
        <f t="shared" si="12"/>
        <v>127.8</v>
      </c>
      <c r="AT8" s="22">
        <v>36.72</v>
      </c>
      <c r="AU8" s="1"/>
      <c r="AV8" s="1"/>
      <c r="AW8" s="2">
        <v>13</v>
      </c>
      <c r="AX8" s="2"/>
      <c r="AY8" s="2">
        <v>1</v>
      </c>
      <c r="AZ8" s="2"/>
      <c r="BA8" s="2"/>
      <c r="BB8" s="7">
        <f t="shared" si="13"/>
        <v>36.72</v>
      </c>
      <c r="BC8" s="18">
        <f t="shared" si="14"/>
        <v>6.5</v>
      </c>
      <c r="BD8" s="6">
        <f t="shared" si="15"/>
        <v>5</v>
      </c>
      <c r="BE8" s="19">
        <f t="shared" si="16"/>
        <v>48.22</v>
      </c>
      <c r="BF8" s="22">
        <v>55.69</v>
      </c>
      <c r="BG8" s="1"/>
      <c r="BH8" s="1"/>
      <c r="BI8" s="2">
        <v>14</v>
      </c>
      <c r="BJ8" s="2"/>
      <c r="BK8" s="2">
        <v>2</v>
      </c>
      <c r="BL8" s="2"/>
      <c r="BM8" s="2"/>
      <c r="BN8" s="7">
        <f t="shared" si="17"/>
        <v>55.69</v>
      </c>
      <c r="BO8" s="18">
        <f t="shared" si="18"/>
        <v>7</v>
      </c>
      <c r="BP8" s="6">
        <f t="shared" si="19"/>
        <v>10</v>
      </c>
      <c r="BQ8" s="19">
        <f t="shared" si="20"/>
        <v>72.69</v>
      </c>
      <c r="BR8" s="22"/>
      <c r="BS8" s="1"/>
      <c r="BT8" s="1"/>
      <c r="BU8" s="2"/>
      <c r="BV8" s="2"/>
      <c r="BW8" s="2"/>
      <c r="BX8" s="2"/>
      <c r="BY8" s="2"/>
      <c r="BZ8" s="7">
        <f t="shared" si="21"/>
        <v>0</v>
      </c>
      <c r="CA8" s="18">
        <f t="shared" si="22"/>
        <v>0</v>
      </c>
      <c r="CB8" s="6">
        <f t="shared" si="23"/>
        <v>0</v>
      </c>
      <c r="CC8" s="19">
        <f t="shared" si="24"/>
        <v>0</v>
      </c>
      <c r="CD8" s="22"/>
      <c r="CE8" s="1"/>
      <c r="CF8" s="2"/>
      <c r="CG8" s="2"/>
      <c r="CH8" s="2"/>
      <c r="CI8" s="2"/>
      <c r="CJ8" s="2"/>
      <c r="CK8" s="7">
        <f t="shared" si="25"/>
        <v>0</v>
      </c>
      <c r="CL8" s="18">
        <f t="shared" si="26"/>
        <v>0</v>
      </c>
      <c r="CM8" s="6">
        <f t="shared" si="27"/>
        <v>0</v>
      </c>
      <c r="CN8" s="19">
        <f t="shared" si="28"/>
        <v>0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 ht="12.75">
      <c r="A9" s="24">
        <v>7</v>
      </c>
      <c r="B9" s="9" t="s">
        <v>97</v>
      </c>
      <c r="C9" s="52"/>
      <c r="D9" s="52"/>
      <c r="E9" s="52"/>
      <c r="F9" s="52" t="s">
        <v>31</v>
      </c>
      <c r="G9" s="52"/>
      <c r="H9" s="20">
        <f aca="true" t="shared" si="37" ref="H9:H14">IF(AND(OR($H$2="Y",$I$2="Y"),J9&lt;5,K9&lt;5),IF(AND(J9=J8,K9=K8),H8+1,1),"")</f>
      </c>
      <c r="I9" s="16" t="e">
        <f>IF(AND($I$2="Y",K9&gt;0,OR(AND(H9=1,#REF!=10),AND(H9=2,H22=20),AND(H9=3,H31=30),AND(H9=4,H40=40),AND(H9=5,H49=50),AND(H9=6,H58=60),AND(H9=7,H67=70),AND(H9=8,H76=80),AND(H9=9,H85=90),AND(H9=10,H94=100))),VLOOKUP(K9-1,SortLookup!$A$13:$B$16,2,FALSE),"")</f>
        <v>#REF!</v>
      </c>
      <c r="J9" s="15">
        <f>IF(ISNA(VLOOKUP(F9,SortLookup!$A$1:$B$5,2,FALSE))," ",VLOOKUP(F9,SortLookup!$A$1:$B$5,2,FALSE))</f>
        <v>0</v>
      </c>
      <c r="K9" s="21" t="str">
        <f>IF(ISNA(VLOOKUP(G9,SortLookup!$A$7:$B$11,2,FALSE))," ",VLOOKUP(G9,SortLookup!$A$7:$B$11,2,FALSE))</f>
        <v> </v>
      </c>
      <c r="L9" s="36">
        <f t="shared" si="0"/>
        <v>380.42</v>
      </c>
      <c r="M9" s="37">
        <f t="shared" si="1"/>
        <v>275.92</v>
      </c>
      <c r="N9" s="8">
        <f t="shared" si="2"/>
        <v>50</v>
      </c>
      <c r="O9" s="40">
        <f t="shared" si="3"/>
        <v>54.5</v>
      </c>
      <c r="P9" s="41">
        <f t="shared" si="4"/>
        <v>109</v>
      </c>
      <c r="Q9" s="22">
        <v>115.38</v>
      </c>
      <c r="R9" s="1"/>
      <c r="S9" s="1"/>
      <c r="T9" s="1"/>
      <c r="U9" s="1"/>
      <c r="V9" s="1"/>
      <c r="W9" s="1"/>
      <c r="X9" s="2">
        <v>19</v>
      </c>
      <c r="Y9" s="2"/>
      <c r="Z9" s="2">
        <v>1</v>
      </c>
      <c r="AA9" s="2"/>
      <c r="AB9" s="23"/>
      <c r="AC9" s="7">
        <f t="shared" si="5"/>
        <v>115.38</v>
      </c>
      <c r="AD9" s="18">
        <f t="shared" si="6"/>
        <v>9.5</v>
      </c>
      <c r="AE9" s="6">
        <f t="shared" si="7"/>
        <v>5</v>
      </c>
      <c r="AF9" s="19">
        <f t="shared" si="8"/>
        <v>129.88</v>
      </c>
      <c r="AG9" s="22">
        <v>73.24</v>
      </c>
      <c r="AH9" s="1"/>
      <c r="AI9" s="1"/>
      <c r="AJ9" s="1"/>
      <c r="AK9" s="2">
        <v>14</v>
      </c>
      <c r="AL9" s="2"/>
      <c r="AM9" s="2">
        <v>1</v>
      </c>
      <c r="AN9" s="2"/>
      <c r="AO9" s="2"/>
      <c r="AP9" s="7">
        <f t="shared" si="9"/>
        <v>73.24</v>
      </c>
      <c r="AQ9" s="18">
        <f t="shared" si="10"/>
        <v>7</v>
      </c>
      <c r="AR9" s="6">
        <f t="shared" si="11"/>
        <v>5</v>
      </c>
      <c r="AS9" s="19">
        <f t="shared" si="12"/>
        <v>85.24</v>
      </c>
      <c r="AT9" s="22">
        <v>31.62</v>
      </c>
      <c r="AU9" s="1"/>
      <c r="AV9" s="1"/>
      <c r="AW9" s="2">
        <v>17</v>
      </c>
      <c r="AX9" s="2"/>
      <c r="AY9" s="2"/>
      <c r="AZ9" s="2"/>
      <c r="BA9" s="2"/>
      <c r="BB9" s="7">
        <f t="shared" si="13"/>
        <v>31.62</v>
      </c>
      <c r="BC9" s="18">
        <f t="shared" si="14"/>
        <v>8.5</v>
      </c>
      <c r="BD9" s="6">
        <f t="shared" si="15"/>
        <v>0</v>
      </c>
      <c r="BE9" s="19">
        <f t="shared" si="16"/>
        <v>40.12</v>
      </c>
      <c r="BF9" s="22">
        <v>55.68</v>
      </c>
      <c r="BG9" s="1"/>
      <c r="BH9" s="1"/>
      <c r="BI9" s="2">
        <v>59</v>
      </c>
      <c r="BJ9" s="2"/>
      <c r="BK9" s="2">
        <v>8</v>
      </c>
      <c r="BL9" s="2"/>
      <c r="BM9" s="2"/>
      <c r="BN9" s="7">
        <f t="shared" si="17"/>
        <v>55.68</v>
      </c>
      <c r="BO9" s="18">
        <f t="shared" si="18"/>
        <v>29.5</v>
      </c>
      <c r="BP9" s="6">
        <f t="shared" si="19"/>
        <v>40</v>
      </c>
      <c r="BQ9" s="19">
        <f t="shared" si="20"/>
        <v>125.18</v>
      </c>
      <c r="BR9" s="22"/>
      <c r="BS9" s="1"/>
      <c r="BT9" s="1"/>
      <c r="BU9" s="2"/>
      <c r="BV9" s="2"/>
      <c r="BW9" s="2"/>
      <c r="BX9" s="2"/>
      <c r="BY9" s="2"/>
      <c r="BZ9" s="7">
        <f t="shared" si="21"/>
        <v>0</v>
      </c>
      <c r="CA9" s="18">
        <f t="shared" si="22"/>
        <v>0</v>
      </c>
      <c r="CB9" s="6">
        <f t="shared" si="23"/>
        <v>0</v>
      </c>
      <c r="CC9" s="19">
        <f t="shared" si="24"/>
        <v>0</v>
      </c>
      <c r="CD9" s="22"/>
      <c r="CE9" s="1"/>
      <c r="CF9" s="2"/>
      <c r="CG9" s="2"/>
      <c r="CH9" s="2"/>
      <c r="CI9" s="2"/>
      <c r="CJ9" s="2"/>
      <c r="CK9" s="7">
        <f t="shared" si="25"/>
        <v>0</v>
      </c>
      <c r="CL9" s="18">
        <f t="shared" si="26"/>
        <v>0</v>
      </c>
      <c r="CM9" s="6">
        <f t="shared" si="27"/>
        <v>0</v>
      </c>
      <c r="CN9" s="19">
        <f t="shared" si="28"/>
        <v>0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 ht="12.75">
      <c r="A10" s="24">
        <v>8</v>
      </c>
      <c r="B10" s="9" t="s">
        <v>86</v>
      </c>
      <c r="C10" s="52"/>
      <c r="D10" s="52"/>
      <c r="E10" s="52"/>
      <c r="F10" s="52" t="s">
        <v>33</v>
      </c>
      <c r="G10" s="52"/>
      <c r="H10" s="20">
        <f t="shared" si="37"/>
      </c>
      <c r="I10" s="16" t="e">
        <f>IF(AND($I$2="Y",K10&gt;0,OR(AND(H10=1,#REF!=10),AND(H10=2,H23=20),AND(H10=3,H32=30),AND(H10=4,H41=40),AND(H10=5,H50=50),AND(H10=6,H59=60),AND(H10=7,H68=70),AND(H10=8,H77=80),AND(H10=9,H86=90),AND(H10=10,H95=100))),VLOOKUP(K10-1,SortLookup!$A$13:$B$16,2,FALSE),"")</f>
        <v>#REF!</v>
      </c>
      <c r="J10" s="15">
        <f>IF(ISNA(VLOOKUP(F10,SortLookup!$A$1:$B$5,2,FALSE))," ",VLOOKUP(F10,SortLookup!$A$1:$B$5,2,FALSE))</f>
        <v>2</v>
      </c>
      <c r="K10" s="21" t="str">
        <f>IF(ISNA(VLOOKUP(G10,SortLookup!$A$7:$B$11,2,FALSE))," ",VLOOKUP(G10,SortLookup!$A$7:$B$11,2,FALSE))</f>
        <v> </v>
      </c>
      <c r="L10" s="36">
        <f t="shared" si="0"/>
        <v>394.89</v>
      </c>
      <c r="M10" s="37">
        <f t="shared" si="1"/>
        <v>281.89</v>
      </c>
      <c r="N10" s="8">
        <f t="shared" si="2"/>
        <v>73</v>
      </c>
      <c r="O10" s="40">
        <f t="shared" si="3"/>
        <v>40</v>
      </c>
      <c r="P10" s="41">
        <f t="shared" si="4"/>
        <v>80</v>
      </c>
      <c r="Q10" s="22">
        <v>70.49</v>
      </c>
      <c r="R10" s="1"/>
      <c r="S10" s="1"/>
      <c r="T10" s="1"/>
      <c r="U10" s="1"/>
      <c r="V10" s="1"/>
      <c r="W10" s="1"/>
      <c r="X10" s="2">
        <v>2</v>
      </c>
      <c r="Y10" s="2"/>
      <c r="Z10" s="2"/>
      <c r="AA10" s="2"/>
      <c r="AB10" s="23"/>
      <c r="AC10" s="7">
        <f t="shared" si="5"/>
        <v>70.49</v>
      </c>
      <c r="AD10" s="18">
        <f t="shared" si="6"/>
        <v>1</v>
      </c>
      <c r="AE10" s="6">
        <f t="shared" si="7"/>
        <v>0</v>
      </c>
      <c r="AF10" s="19">
        <f t="shared" si="8"/>
        <v>71.49</v>
      </c>
      <c r="AG10" s="22">
        <v>113.1</v>
      </c>
      <c r="AH10" s="1"/>
      <c r="AI10" s="1"/>
      <c r="AJ10" s="1"/>
      <c r="AK10" s="2">
        <v>60</v>
      </c>
      <c r="AL10" s="2"/>
      <c r="AM10" s="2">
        <v>12</v>
      </c>
      <c r="AN10" s="2"/>
      <c r="AO10" s="2"/>
      <c r="AP10" s="7">
        <f t="shared" si="9"/>
        <v>113.1</v>
      </c>
      <c r="AQ10" s="18">
        <f t="shared" si="10"/>
        <v>30</v>
      </c>
      <c r="AR10" s="6">
        <f t="shared" si="11"/>
        <v>60</v>
      </c>
      <c r="AS10" s="19">
        <f t="shared" si="12"/>
        <v>203.1</v>
      </c>
      <c r="AT10" s="22">
        <v>46.07</v>
      </c>
      <c r="AU10" s="1"/>
      <c r="AV10" s="1"/>
      <c r="AW10" s="2">
        <v>6</v>
      </c>
      <c r="AX10" s="2"/>
      <c r="AY10" s="2"/>
      <c r="AZ10" s="2"/>
      <c r="BA10" s="2"/>
      <c r="BB10" s="7">
        <f t="shared" si="13"/>
        <v>46.07</v>
      </c>
      <c r="BC10" s="18">
        <f t="shared" si="14"/>
        <v>3</v>
      </c>
      <c r="BD10" s="6">
        <f t="shared" si="15"/>
        <v>0</v>
      </c>
      <c r="BE10" s="19">
        <f t="shared" si="16"/>
        <v>49.07</v>
      </c>
      <c r="BF10" s="22">
        <v>52.23</v>
      </c>
      <c r="BG10" s="1"/>
      <c r="BH10" s="1"/>
      <c r="BI10" s="2">
        <v>12</v>
      </c>
      <c r="BJ10" s="2">
        <v>1</v>
      </c>
      <c r="BK10" s="2">
        <v>2</v>
      </c>
      <c r="BL10" s="2"/>
      <c r="BM10" s="2"/>
      <c r="BN10" s="7">
        <f t="shared" si="17"/>
        <v>52.23</v>
      </c>
      <c r="BO10" s="18">
        <f t="shared" si="18"/>
        <v>6</v>
      </c>
      <c r="BP10" s="6">
        <f t="shared" si="19"/>
        <v>13</v>
      </c>
      <c r="BQ10" s="19">
        <f t="shared" si="20"/>
        <v>71.23</v>
      </c>
      <c r="BR10" s="22"/>
      <c r="BS10" s="1"/>
      <c r="BT10" s="1"/>
      <c r="BU10" s="2"/>
      <c r="BV10" s="2"/>
      <c r="BW10" s="2"/>
      <c r="BX10" s="2"/>
      <c r="BY10" s="2"/>
      <c r="BZ10" s="7">
        <f t="shared" si="21"/>
        <v>0</v>
      </c>
      <c r="CA10" s="18">
        <f t="shared" si="22"/>
        <v>0</v>
      </c>
      <c r="CB10" s="6">
        <f t="shared" si="23"/>
        <v>0</v>
      </c>
      <c r="CC10" s="19">
        <f t="shared" si="24"/>
        <v>0</v>
      </c>
      <c r="CD10" s="22"/>
      <c r="CE10" s="1"/>
      <c r="CF10" s="2"/>
      <c r="CG10" s="2"/>
      <c r="CH10" s="2"/>
      <c r="CI10" s="2"/>
      <c r="CJ10" s="2"/>
      <c r="CK10" s="7">
        <f t="shared" si="25"/>
        <v>0</v>
      </c>
      <c r="CL10" s="18">
        <f t="shared" si="26"/>
        <v>0</v>
      </c>
      <c r="CM10" s="6">
        <f t="shared" si="27"/>
        <v>0</v>
      </c>
      <c r="CN10" s="19">
        <f t="shared" si="28"/>
        <v>0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 ht="12.75">
      <c r="A11" s="24">
        <v>9</v>
      </c>
      <c r="B11" s="9" t="s">
        <v>93</v>
      </c>
      <c r="C11" s="52"/>
      <c r="D11" s="52"/>
      <c r="E11" s="52"/>
      <c r="F11" s="52" t="s">
        <v>33</v>
      </c>
      <c r="G11" s="52"/>
      <c r="H11" s="20">
        <f t="shared" si="37"/>
      </c>
      <c r="I11" s="16" t="e">
        <f>IF(AND($I$2="Y",K11&gt;0,OR(AND(H11=1,#REF!=10),AND(H11=2,H24=20),AND(H11=3,H33=30),AND(H11=4,H42=40),AND(H11=5,H51=50),AND(H11=6,H60=60),AND(H11=7,H69=70),AND(H11=8,H78=80),AND(H11=9,H87=90),AND(H11=10,H96=100))),VLOOKUP(K11-1,SortLookup!$A$13:$B$16,2,FALSE),"")</f>
        <v>#REF!</v>
      </c>
      <c r="J11" s="15">
        <f>IF(ISNA(VLOOKUP(F11,SortLookup!$A$1:$B$5,2,FALSE))," ",VLOOKUP(F11,SortLookup!$A$1:$B$5,2,FALSE))</f>
        <v>2</v>
      </c>
      <c r="K11" s="21" t="str">
        <f>IF(ISNA(VLOOKUP(G11,SortLookup!$A$7:$B$11,2,FALSE))," ",VLOOKUP(G11,SortLookup!$A$7:$B$11,2,FALSE))</f>
        <v> </v>
      </c>
      <c r="L11" s="36">
        <f t="shared" si="0"/>
        <v>395</v>
      </c>
      <c r="M11" s="37">
        <f t="shared" si="1"/>
        <v>292.5</v>
      </c>
      <c r="N11" s="8">
        <f t="shared" si="2"/>
        <v>60</v>
      </c>
      <c r="O11" s="40">
        <f t="shared" si="3"/>
        <v>42.5</v>
      </c>
      <c r="P11" s="41">
        <f t="shared" si="4"/>
        <v>85</v>
      </c>
      <c r="Q11" s="22">
        <v>67.4</v>
      </c>
      <c r="R11" s="1"/>
      <c r="S11" s="1"/>
      <c r="T11" s="1"/>
      <c r="U11" s="1"/>
      <c r="V11" s="1"/>
      <c r="W11" s="1"/>
      <c r="X11" s="2">
        <v>12</v>
      </c>
      <c r="Y11" s="2"/>
      <c r="Z11" s="2">
        <v>2</v>
      </c>
      <c r="AA11" s="2"/>
      <c r="AB11" s="23"/>
      <c r="AC11" s="7">
        <f t="shared" si="5"/>
        <v>67.4</v>
      </c>
      <c r="AD11" s="18">
        <f t="shared" si="6"/>
        <v>6</v>
      </c>
      <c r="AE11" s="6">
        <f t="shared" si="7"/>
        <v>10</v>
      </c>
      <c r="AF11" s="19">
        <f t="shared" si="8"/>
        <v>83.4</v>
      </c>
      <c r="AG11" s="22">
        <v>103.3</v>
      </c>
      <c r="AH11" s="1"/>
      <c r="AI11" s="1"/>
      <c r="AJ11" s="1"/>
      <c r="AK11" s="2">
        <v>23</v>
      </c>
      <c r="AL11" s="2"/>
      <c r="AM11" s="2">
        <v>3</v>
      </c>
      <c r="AN11" s="2">
        <v>1</v>
      </c>
      <c r="AO11" s="2"/>
      <c r="AP11" s="7">
        <f t="shared" si="9"/>
        <v>103.3</v>
      </c>
      <c r="AQ11" s="18">
        <f t="shared" si="10"/>
        <v>11.5</v>
      </c>
      <c r="AR11" s="6">
        <f t="shared" si="11"/>
        <v>20</v>
      </c>
      <c r="AS11" s="19">
        <f t="shared" si="12"/>
        <v>134.8</v>
      </c>
      <c r="AT11" s="22">
        <v>56.07</v>
      </c>
      <c r="AU11" s="1"/>
      <c r="AV11" s="1"/>
      <c r="AW11" s="2">
        <v>19</v>
      </c>
      <c r="AX11" s="2"/>
      <c r="AY11" s="2"/>
      <c r="AZ11" s="2">
        <v>1</v>
      </c>
      <c r="BA11" s="2"/>
      <c r="BB11" s="7">
        <f t="shared" si="13"/>
        <v>56.07</v>
      </c>
      <c r="BC11" s="18">
        <f t="shared" si="14"/>
        <v>9.5</v>
      </c>
      <c r="BD11" s="6">
        <f t="shared" si="15"/>
        <v>5</v>
      </c>
      <c r="BE11" s="19">
        <f t="shared" si="16"/>
        <v>70.57</v>
      </c>
      <c r="BF11" s="22">
        <v>65.73</v>
      </c>
      <c r="BG11" s="1"/>
      <c r="BH11" s="1"/>
      <c r="BI11" s="2">
        <v>31</v>
      </c>
      <c r="BJ11" s="2"/>
      <c r="BK11" s="2">
        <v>5</v>
      </c>
      <c r="BL11" s="2"/>
      <c r="BM11" s="2"/>
      <c r="BN11" s="7">
        <f t="shared" si="17"/>
        <v>65.73</v>
      </c>
      <c r="BO11" s="18">
        <f t="shared" si="18"/>
        <v>15.5</v>
      </c>
      <c r="BP11" s="6">
        <f t="shared" si="19"/>
        <v>25</v>
      </c>
      <c r="BQ11" s="19">
        <f t="shared" si="20"/>
        <v>106.23</v>
      </c>
      <c r="BR11" s="22"/>
      <c r="BS11" s="1"/>
      <c r="BT11" s="1"/>
      <c r="BU11" s="2"/>
      <c r="BV11" s="2"/>
      <c r="BW11" s="2"/>
      <c r="BX11" s="2"/>
      <c r="BY11" s="2"/>
      <c r="BZ11" s="7">
        <f t="shared" si="21"/>
        <v>0</v>
      </c>
      <c r="CA11" s="18">
        <f t="shared" si="22"/>
        <v>0</v>
      </c>
      <c r="CB11" s="6">
        <f t="shared" si="23"/>
        <v>0</v>
      </c>
      <c r="CC11" s="19">
        <f t="shared" si="24"/>
        <v>0</v>
      </c>
      <c r="CD11" s="22"/>
      <c r="CE11" s="1"/>
      <c r="CF11" s="2"/>
      <c r="CG11" s="2"/>
      <c r="CH11" s="2"/>
      <c r="CI11" s="2"/>
      <c r="CJ11" s="2"/>
      <c r="CK11" s="7">
        <f t="shared" si="25"/>
        <v>0</v>
      </c>
      <c r="CL11" s="18">
        <f t="shared" si="26"/>
        <v>0</v>
      </c>
      <c r="CM11" s="6">
        <f t="shared" si="27"/>
        <v>0</v>
      </c>
      <c r="CN11" s="19">
        <f t="shared" si="28"/>
        <v>0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 ht="12.75">
      <c r="A12" s="24">
        <v>10</v>
      </c>
      <c r="B12" s="9" t="s">
        <v>85</v>
      </c>
      <c r="C12" s="52"/>
      <c r="D12" s="52"/>
      <c r="E12" s="52"/>
      <c r="F12" s="52" t="s">
        <v>31</v>
      </c>
      <c r="G12" s="52"/>
      <c r="H12" s="20">
        <f t="shared" si="37"/>
      </c>
      <c r="I12" s="16" t="e">
        <f>IF(AND($I$2="Y",K12&gt;0,OR(AND(H12=1,#REF!=10),AND(H12=2,H25=20),AND(H12=3,H34=30),AND(H12=4,H43=40),AND(H12=5,H52=50),AND(H12=6,H61=60),AND(H12=7,H70=70),AND(H12=8,H79=80),AND(H12=9,H88=90),AND(H12=10,H97=100))),VLOOKUP(K12-1,SortLookup!$A$13:$B$16,2,FALSE),"")</f>
        <v>#REF!</v>
      </c>
      <c r="J12" s="15">
        <f>IF(ISNA(VLOOKUP(F12,SortLookup!$A$1:$B$5,2,FALSE))," ",VLOOKUP(F12,SortLookup!$A$1:$B$5,2,FALSE))</f>
        <v>0</v>
      </c>
      <c r="K12" s="21" t="str">
        <f>IF(ISNA(VLOOKUP(G12,SortLookup!$A$7:$B$11,2,FALSE))," ",VLOOKUP(G12,SortLookup!$A$7:$B$11,2,FALSE))</f>
        <v> </v>
      </c>
      <c r="L12" s="36">
        <f t="shared" si="0"/>
        <v>396.79</v>
      </c>
      <c r="M12" s="37">
        <f t="shared" si="1"/>
        <v>361.29</v>
      </c>
      <c r="N12" s="8">
        <f t="shared" si="2"/>
        <v>22</v>
      </c>
      <c r="O12" s="40">
        <f t="shared" si="3"/>
        <v>13.5</v>
      </c>
      <c r="P12" s="41">
        <f t="shared" si="4"/>
        <v>27</v>
      </c>
      <c r="Q12" s="22">
        <v>69.38</v>
      </c>
      <c r="R12" s="1"/>
      <c r="S12" s="1"/>
      <c r="T12" s="1"/>
      <c r="U12" s="1"/>
      <c r="V12" s="1"/>
      <c r="W12" s="1"/>
      <c r="X12" s="2">
        <v>8</v>
      </c>
      <c r="Y12" s="2">
        <v>2</v>
      </c>
      <c r="Z12" s="2">
        <v>1</v>
      </c>
      <c r="AA12" s="2"/>
      <c r="AB12" s="23"/>
      <c r="AC12" s="7">
        <f t="shared" si="5"/>
        <v>69.38</v>
      </c>
      <c r="AD12" s="18">
        <f t="shared" si="6"/>
        <v>4</v>
      </c>
      <c r="AE12" s="6">
        <f t="shared" si="7"/>
        <v>11</v>
      </c>
      <c r="AF12" s="19">
        <f t="shared" si="8"/>
        <v>84.38</v>
      </c>
      <c r="AG12" s="22">
        <v>133.62</v>
      </c>
      <c r="AH12" s="1"/>
      <c r="AI12" s="1"/>
      <c r="AJ12" s="1"/>
      <c r="AK12" s="2">
        <v>1</v>
      </c>
      <c r="AL12" s="2"/>
      <c r="AM12" s="2"/>
      <c r="AN12" s="2"/>
      <c r="AO12" s="2"/>
      <c r="AP12" s="7">
        <f t="shared" si="9"/>
        <v>133.62</v>
      </c>
      <c r="AQ12" s="18">
        <f t="shared" si="10"/>
        <v>0.5</v>
      </c>
      <c r="AR12" s="6">
        <f t="shared" si="11"/>
        <v>0</v>
      </c>
      <c r="AS12" s="19">
        <f t="shared" si="12"/>
        <v>134.12</v>
      </c>
      <c r="AT12" s="22">
        <v>83.59</v>
      </c>
      <c r="AU12" s="1"/>
      <c r="AV12" s="1"/>
      <c r="AW12" s="2">
        <v>17</v>
      </c>
      <c r="AX12" s="2">
        <v>1</v>
      </c>
      <c r="AY12" s="2">
        <v>1</v>
      </c>
      <c r="AZ12" s="2"/>
      <c r="BA12" s="2"/>
      <c r="BB12" s="7">
        <f t="shared" si="13"/>
        <v>83.59</v>
      </c>
      <c r="BC12" s="18">
        <f t="shared" si="14"/>
        <v>8.5</v>
      </c>
      <c r="BD12" s="6">
        <f t="shared" si="15"/>
        <v>8</v>
      </c>
      <c r="BE12" s="19">
        <f t="shared" si="16"/>
        <v>100.09</v>
      </c>
      <c r="BF12" s="22">
        <v>74.7</v>
      </c>
      <c r="BG12" s="1"/>
      <c r="BH12" s="1"/>
      <c r="BI12" s="2">
        <v>1</v>
      </c>
      <c r="BJ12" s="2">
        <v>1</v>
      </c>
      <c r="BK12" s="2"/>
      <c r="BL12" s="2"/>
      <c r="BM12" s="2"/>
      <c r="BN12" s="7">
        <f t="shared" si="17"/>
        <v>74.7</v>
      </c>
      <c r="BO12" s="18">
        <f t="shared" si="18"/>
        <v>0.5</v>
      </c>
      <c r="BP12" s="6">
        <f t="shared" si="19"/>
        <v>3</v>
      </c>
      <c r="BQ12" s="19">
        <f t="shared" si="20"/>
        <v>78.2</v>
      </c>
      <c r="BR12" s="22"/>
      <c r="BS12" s="1"/>
      <c r="BT12" s="1"/>
      <c r="BU12" s="2"/>
      <c r="BV12" s="2"/>
      <c r="BW12" s="2"/>
      <c r="BX12" s="2"/>
      <c r="BY12" s="2"/>
      <c r="BZ12" s="7">
        <f t="shared" si="21"/>
        <v>0</v>
      </c>
      <c r="CA12" s="18">
        <f t="shared" si="22"/>
        <v>0</v>
      </c>
      <c r="CB12" s="6">
        <f t="shared" si="23"/>
        <v>0</v>
      </c>
      <c r="CC12" s="19">
        <f t="shared" si="24"/>
        <v>0</v>
      </c>
      <c r="CD12" s="22"/>
      <c r="CE12" s="1"/>
      <c r="CF12" s="2"/>
      <c r="CG12" s="2"/>
      <c r="CH12" s="2"/>
      <c r="CI12" s="2"/>
      <c r="CJ12" s="2"/>
      <c r="CK12" s="7">
        <f t="shared" si="25"/>
        <v>0</v>
      </c>
      <c r="CL12" s="18">
        <f t="shared" si="26"/>
        <v>0</v>
      </c>
      <c r="CM12" s="6">
        <f t="shared" si="27"/>
        <v>0</v>
      </c>
      <c r="CN12" s="19">
        <f t="shared" si="28"/>
        <v>0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 ht="12.75">
      <c r="A13" s="24">
        <v>11</v>
      </c>
      <c r="B13" s="9" t="s">
        <v>92</v>
      </c>
      <c r="C13" s="52"/>
      <c r="D13" s="52"/>
      <c r="E13" s="52"/>
      <c r="F13" s="52" t="s">
        <v>33</v>
      </c>
      <c r="G13" s="52"/>
      <c r="H13" s="20">
        <f t="shared" si="37"/>
      </c>
      <c r="I13" s="16" t="e">
        <f>IF(AND($I$2="Y",K13&gt;0,OR(AND(H13=1,#REF!=10),AND(H13=2,H26=20),AND(H13=3,H35=30),AND(H13=4,H44=40),AND(H13=5,H53=50),AND(H13=6,H62=60),AND(H13=7,H71=70),AND(H13=8,H80=80),AND(H13=9,H89=90),AND(H13=10,H98=100))),VLOOKUP(K13-1,SortLookup!$A$13:$B$16,2,FALSE),"")</f>
        <v>#REF!</v>
      </c>
      <c r="J13" s="15">
        <f>IF(ISNA(VLOOKUP(F13,SortLookup!$A$1:$B$5,2,FALSE))," ",VLOOKUP(F13,SortLookup!$A$1:$B$5,2,FALSE))</f>
        <v>2</v>
      </c>
      <c r="K13" s="21" t="str">
        <f>IF(ISNA(VLOOKUP(G13,SortLookup!$A$7:$B$11,2,FALSE))," ",VLOOKUP(G13,SortLookup!$A$7:$B$11,2,FALSE))</f>
        <v> </v>
      </c>
      <c r="L13" s="36">
        <f t="shared" si="0"/>
        <v>422.76</v>
      </c>
      <c r="M13" s="37">
        <f t="shared" si="1"/>
        <v>375.76</v>
      </c>
      <c r="N13" s="8">
        <f t="shared" si="2"/>
        <v>34</v>
      </c>
      <c r="O13" s="40">
        <f t="shared" si="3"/>
        <v>13</v>
      </c>
      <c r="P13" s="41">
        <f t="shared" si="4"/>
        <v>26</v>
      </c>
      <c r="Q13" s="22">
        <v>78.8</v>
      </c>
      <c r="R13" s="1"/>
      <c r="S13" s="1"/>
      <c r="T13" s="1"/>
      <c r="U13" s="1"/>
      <c r="V13" s="1"/>
      <c r="W13" s="1"/>
      <c r="X13" s="2">
        <v>5</v>
      </c>
      <c r="Y13" s="2">
        <v>1</v>
      </c>
      <c r="Z13" s="2">
        <v>1</v>
      </c>
      <c r="AA13" s="2"/>
      <c r="AB13" s="23"/>
      <c r="AC13" s="7">
        <f t="shared" si="5"/>
        <v>78.8</v>
      </c>
      <c r="AD13" s="18">
        <f t="shared" si="6"/>
        <v>2.5</v>
      </c>
      <c r="AE13" s="6">
        <f t="shared" si="7"/>
        <v>8</v>
      </c>
      <c r="AF13" s="19">
        <f t="shared" si="8"/>
        <v>89.3</v>
      </c>
      <c r="AG13" s="22">
        <v>157.97</v>
      </c>
      <c r="AH13" s="1"/>
      <c r="AI13" s="1"/>
      <c r="AJ13" s="1"/>
      <c r="AK13" s="2">
        <v>8</v>
      </c>
      <c r="AL13" s="2">
        <v>1</v>
      </c>
      <c r="AM13" s="2">
        <v>1</v>
      </c>
      <c r="AN13" s="2"/>
      <c r="AO13" s="2"/>
      <c r="AP13" s="7">
        <f t="shared" si="9"/>
        <v>157.97</v>
      </c>
      <c r="AQ13" s="18">
        <f t="shared" si="10"/>
        <v>4</v>
      </c>
      <c r="AR13" s="6">
        <f t="shared" si="11"/>
        <v>8</v>
      </c>
      <c r="AS13" s="19">
        <f t="shared" si="12"/>
        <v>169.97</v>
      </c>
      <c r="AT13" s="22">
        <v>48.7</v>
      </c>
      <c r="AU13" s="1"/>
      <c r="AV13" s="1"/>
      <c r="AW13" s="2">
        <v>11</v>
      </c>
      <c r="AX13" s="2">
        <v>1</v>
      </c>
      <c r="AY13" s="2"/>
      <c r="AZ13" s="2">
        <v>3</v>
      </c>
      <c r="BA13" s="2"/>
      <c r="BB13" s="7">
        <f t="shared" si="13"/>
        <v>48.7</v>
      </c>
      <c r="BC13" s="18">
        <f t="shared" si="14"/>
        <v>5.5</v>
      </c>
      <c r="BD13" s="6">
        <f t="shared" si="15"/>
        <v>18</v>
      </c>
      <c r="BE13" s="19">
        <f t="shared" si="16"/>
        <v>72.2</v>
      </c>
      <c r="BF13" s="22">
        <v>90.29</v>
      </c>
      <c r="BG13" s="1"/>
      <c r="BH13" s="1"/>
      <c r="BI13" s="2">
        <v>2</v>
      </c>
      <c r="BJ13" s="2"/>
      <c r="BK13" s="2"/>
      <c r="BL13" s="2"/>
      <c r="BM13" s="2"/>
      <c r="BN13" s="7">
        <f t="shared" si="17"/>
        <v>90.29</v>
      </c>
      <c r="BO13" s="18">
        <f t="shared" si="18"/>
        <v>1</v>
      </c>
      <c r="BP13" s="6">
        <f t="shared" si="19"/>
        <v>0</v>
      </c>
      <c r="BQ13" s="19">
        <f t="shared" si="20"/>
        <v>91.29</v>
      </c>
      <c r="BR13" s="22"/>
      <c r="BS13" s="1"/>
      <c r="BT13" s="1"/>
      <c r="BU13" s="2"/>
      <c r="BV13" s="2"/>
      <c r="BW13" s="2"/>
      <c r="BX13" s="2"/>
      <c r="BY13" s="2"/>
      <c r="BZ13" s="7">
        <f t="shared" si="21"/>
        <v>0</v>
      </c>
      <c r="CA13" s="18">
        <f t="shared" si="22"/>
        <v>0</v>
      </c>
      <c r="CB13" s="6">
        <f t="shared" si="23"/>
        <v>0</v>
      </c>
      <c r="CC13" s="19">
        <f t="shared" si="24"/>
        <v>0</v>
      </c>
      <c r="CD13" s="22"/>
      <c r="CE13" s="1"/>
      <c r="CF13" s="2"/>
      <c r="CG13" s="2"/>
      <c r="CH13" s="2"/>
      <c r="CI13" s="2"/>
      <c r="CJ13" s="2"/>
      <c r="CK13" s="7">
        <f t="shared" si="25"/>
        <v>0</v>
      </c>
      <c r="CL13" s="18">
        <f t="shared" si="26"/>
        <v>0</v>
      </c>
      <c r="CM13" s="6">
        <f t="shared" si="27"/>
        <v>0</v>
      </c>
      <c r="CN13" s="19">
        <f t="shared" si="28"/>
        <v>0</v>
      </c>
      <c r="CO13" s="22"/>
      <c r="CP13" s="1"/>
      <c r="CQ13" s="2"/>
      <c r="CR13" s="2"/>
      <c r="CS13" s="2"/>
      <c r="CT13" s="2"/>
      <c r="CU13" s="2"/>
      <c r="CV13" s="7">
        <f t="shared" si="29"/>
        <v>0</v>
      </c>
      <c r="CW13" s="18">
        <f t="shared" si="30"/>
        <v>0</v>
      </c>
      <c r="CX13" s="6">
        <f t="shared" si="31"/>
        <v>0</v>
      </c>
      <c r="CY13" s="19">
        <f t="shared" si="32"/>
        <v>0</v>
      </c>
      <c r="CZ13" s="22"/>
      <c r="DA13" s="1"/>
      <c r="DB13" s="2"/>
      <c r="DC13" s="2"/>
      <c r="DD13" s="2"/>
      <c r="DE13" s="2"/>
      <c r="DF13" s="2"/>
      <c r="DG13" s="7">
        <f t="shared" si="33"/>
        <v>0</v>
      </c>
      <c r="DH13" s="18">
        <f t="shared" si="34"/>
        <v>0</v>
      </c>
      <c r="DI13" s="6">
        <f t="shared" si="35"/>
        <v>0</v>
      </c>
      <c r="DJ13" s="19">
        <f t="shared" si="36"/>
        <v>0</v>
      </c>
    </row>
    <row r="14" spans="1:114" ht="12.75">
      <c r="A14" s="24">
        <v>12</v>
      </c>
      <c r="B14" s="9" t="s">
        <v>90</v>
      </c>
      <c r="C14" s="52"/>
      <c r="D14" s="52"/>
      <c r="E14" s="52"/>
      <c r="F14" s="52" t="s">
        <v>31</v>
      </c>
      <c r="G14" s="52"/>
      <c r="H14" s="20">
        <f t="shared" si="37"/>
      </c>
      <c r="I14" s="16" t="e">
        <f>IF(AND($I$2="Y",K14&gt;0,OR(AND(H14=1,#REF!=10),AND(H14=2,H27=20),AND(H14=3,H36=30),AND(H14=4,H45=40),AND(H14=5,H54=50),AND(H14=6,H63=60),AND(H14=7,H72=70),AND(H14=8,H81=80),AND(H14=9,H90=90),AND(H14=10,H99=100))),VLOOKUP(K14-1,SortLookup!$A$13:$B$16,2,FALSE),"")</f>
        <v>#REF!</v>
      </c>
      <c r="J14" s="15">
        <f>IF(ISNA(VLOOKUP(F14,SortLookup!$A$1:$B$5,2,FALSE))," ",VLOOKUP(F14,SortLookup!$A$1:$B$5,2,FALSE))</f>
        <v>0</v>
      </c>
      <c r="K14" s="21" t="str">
        <f>IF(ISNA(VLOOKUP(G14,SortLookup!$A$7:$B$11,2,FALSE))," ",VLOOKUP(G14,SortLookup!$A$7:$B$11,2,FALSE))</f>
        <v> </v>
      </c>
      <c r="L14" s="36">
        <f t="shared" si="0"/>
        <v>430.73</v>
      </c>
      <c r="M14" s="37">
        <f t="shared" si="1"/>
        <v>412.73</v>
      </c>
      <c r="N14" s="8">
        <f t="shared" si="2"/>
        <v>11</v>
      </c>
      <c r="O14" s="40">
        <f t="shared" si="3"/>
        <v>7</v>
      </c>
      <c r="P14" s="41">
        <f t="shared" si="4"/>
        <v>14</v>
      </c>
      <c r="Q14" s="22">
        <v>60.07</v>
      </c>
      <c r="R14" s="1"/>
      <c r="S14" s="1"/>
      <c r="T14" s="1"/>
      <c r="U14" s="1"/>
      <c r="V14" s="1"/>
      <c r="W14" s="1"/>
      <c r="X14" s="2">
        <v>11</v>
      </c>
      <c r="Y14" s="2">
        <v>1</v>
      </c>
      <c r="Z14" s="2">
        <v>1</v>
      </c>
      <c r="AA14" s="2"/>
      <c r="AB14" s="23"/>
      <c r="AC14" s="7">
        <f t="shared" si="5"/>
        <v>60.07</v>
      </c>
      <c r="AD14" s="18">
        <f t="shared" si="6"/>
        <v>5.5</v>
      </c>
      <c r="AE14" s="6">
        <f t="shared" si="7"/>
        <v>8</v>
      </c>
      <c r="AF14" s="19">
        <f t="shared" si="8"/>
        <v>73.57</v>
      </c>
      <c r="AG14" s="22">
        <v>193.1</v>
      </c>
      <c r="AH14" s="1"/>
      <c r="AI14" s="1"/>
      <c r="AJ14" s="1"/>
      <c r="AK14" s="2">
        <v>1</v>
      </c>
      <c r="AL14" s="2"/>
      <c r="AM14" s="2"/>
      <c r="AN14" s="2"/>
      <c r="AO14" s="2"/>
      <c r="AP14" s="7">
        <f t="shared" si="9"/>
        <v>193.1</v>
      </c>
      <c r="AQ14" s="18">
        <f t="shared" si="10"/>
        <v>0.5</v>
      </c>
      <c r="AR14" s="6">
        <f t="shared" si="11"/>
        <v>0</v>
      </c>
      <c r="AS14" s="19">
        <f t="shared" si="12"/>
        <v>193.6</v>
      </c>
      <c r="AT14" s="22">
        <v>80.89</v>
      </c>
      <c r="AU14" s="1"/>
      <c r="AV14" s="1"/>
      <c r="AW14" s="2">
        <v>2</v>
      </c>
      <c r="AX14" s="2">
        <v>1</v>
      </c>
      <c r="AY14" s="2"/>
      <c r="AZ14" s="2"/>
      <c r="BA14" s="2"/>
      <c r="BB14" s="7">
        <f t="shared" si="13"/>
        <v>80.89</v>
      </c>
      <c r="BC14" s="18">
        <f t="shared" si="14"/>
        <v>1</v>
      </c>
      <c r="BD14" s="6">
        <f t="shared" si="15"/>
        <v>3</v>
      </c>
      <c r="BE14" s="19">
        <f t="shared" si="16"/>
        <v>84.89</v>
      </c>
      <c r="BF14" s="22">
        <v>78.67</v>
      </c>
      <c r="BG14" s="1"/>
      <c r="BH14" s="1"/>
      <c r="BI14" s="2"/>
      <c r="BJ14" s="2"/>
      <c r="BK14" s="2"/>
      <c r="BL14" s="2"/>
      <c r="BM14" s="2"/>
      <c r="BN14" s="7">
        <f t="shared" si="17"/>
        <v>78.67</v>
      </c>
      <c r="BO14" s="18">
        <f t="shared" si="18"/>
        <v>0</v>
      </c>
      <c r="BP14" s="6">
        <f t="shared" si="19"/>
        <v>0</v>
      </c>
      <c r="BQ14" s="19">
        <f t="shared" si="20"/>
        <v>78.67</v>
      </c>
      <c r="BR14" s="22"/>
      <c r="BS14" s="1"/>
      <c r="BT14" s="1"/>
      <c r="BU14" s="2"/>
      <c r="BV14" s="2"/>
      <c r="BW14" s="2"/>
      <c r="BX14" s="2"/>
      <c r="BY14" s="2"/>
      <c r="BZ14" s="7">
        <f t="shared" si="21"/>
        <v>0</v>
      </c>
      <c r="CA14" s="18">
        <f t="shared" si="22"/>
        <v>0</v>
      </c>
      <c r="CB14" s="6">
        <f t="shared" si="23"/>
        <v>0</v>
      </c>
      <c r="CC14" s="19">
        <f t="shared" si="24"/>
        <v>0</v>
      </c>
      <c r="CD14" s="22"/>
      <c r="CE14" s="1"/>
      <c r="CF14" s="2"/>
      <c r="CG14" s="2"/>
      <c r="CH14" s="2"/>
      <c r="CI14" s="2"/>
      <c r="CJ14" s="2"/>
      <c r="CK14" s="7">
        <f t="shared" si="25"/>
        <v>0</v>
      </c>
      <c r="CL14" s="18">
        <f t="shared" si="26"/>
        <v>0</v>
      </c>
      <c r="CM14" s="6">
        <f t="shared" si="27"/>
        <v>0</v>
      </c>
      <c r="CN14" s="19">
        <f t="shared" si="28"/>
        <v>0</v>
      </c>
      <c r="CO14" s="22"/>
      <c r="CP14" s="1"/>
      <c r="CQ14" s="2"/>
      <c r="CR14" s="2"/>
      <c r="CS14" s="2"/>
      <c r="CT14" s="2"/>
      <c r="CU14" s="2"/>
      <c r="CV14" s="7">
        <f t="shared" si="29"/>
        <v>0</v>
      </c>
      <c r="CW14" s="18">
        <f t="shared" si="30"/>
        <v>0</v>
      </c>
      <c r="CX14" s="6">
        <f t="shared" si="31"/>
        <v>0</v>
      </c>
      <c r="CY14" s="19">
        <f t="shared" si="32"/>
        <v>0</v>
      </c>
      <c r="CZ14" s="22"/>
      <c r="DA14" s="1"/>
      <c r="DB14" s="2"/>
      <c r="DC14" s="2"/>
      <c r="DD14" s="2"/>
      <c r="DE14" s="2"/>
      <c r="DF14" s="2"/>
      <c r="DG14" s="7">
        <f t="shared" si="33"/>
        <v>0</v>
      </c>
      <c r="DH14" s="18">
        <f t="shared" si="34"/>
        <v>0</v>
      </c>
      <c r="DI14" s="6">
        <f t="shared" si="35"/>
        <v>0</v>
      </c>
      <c r="DJ14" s="19">
        <f t="shared" si="36"/>
        <v>0</v>
      </c>
    </row>
    <row r="15" spans="1:114" ht="12.75">
      <c r="A15" s="24">
        <v>13</v>
      </c>
      <c r="B15" s="9" t="s">
        <v>89</v>
      </c>
      <c r="C15" s="52"/>
      <c r="D15" s="52"/>
      <c r="E15" s="52"/>
      <c r="F15" s="52" t="s">
        <v>31</v>
      </c>
      <c r="G15" s="52"/>
      <c r="H15" s="20">
        <f>IF(AND(OR($H$2="Y",$I$2="Y"),J15&lt;5,K15&lt;5),IF(AND(J15=#REF!,K15=#REF!),#REF!+1,1),"")</f>
      </c>
      <c r="I15" s="16">
        <f>IF(AND($I$2="Y",K15&gt;0,OR(AND(H15=1,H16=10),AND(H15=2,H28=20),AND(H15=3,H37=30),AND(H15=4,H46=40),AND(H15=5,H55=50),AND(H15=6,H64=60),AND(H15=7,H73=70),AND(H15=8,H82=80),AND(H15=9,H91=90),AND(H15=10,H100=100))),VLOOKUP(K15-1,SortLookup!$A$13:$B$16,2,FALSE),"")</f>
      </c>
      <c r="J15" s="15">
        <f>IF(ISNA(VLOOKUP(F15,SortLookup!$A$1:$B$5,2,FALSE))," ",VLOOKUP(F15,SortLookup!$A$1:$B$5,2,FALSE))</f>
        <v>0</v>
      </c>
      <c r="K15" s="21" t="str">
        <f>IF(ISNA(VLOOKUP(G15,SortLookup!$A$7:$B$11,2,FALSE))," ",VLOOKUP(G15,SortLookup!$A$7:$B$11,2,FALSE))</f>
        <v> </v>
      </c>
      <c r="L15" s="36">
        <f t="shared" si="0"/>
        <v>461.14</v>
      </c>
      <c r="M15" s="37">
        <f t="shared" si="1"/>
        <v>401.14</v>
      </c>
      <c r="N15" s="8">
        <f t="shared" si="2"/>
        <v>39</v>
      </c>
      <c r="O15" s="40">
        <f t="shared" si="3"/>
        <v>21</v>
      </c>
      <c r="P15" s="41">
        <f t="shared" si="4"/>
        <v>42</v>
      </c>
      <c r="Q15" s="22">
        <v>69.51</v>
      </c>
      <c r="R15" s="1"/>
      <c r="S15" s="1"/>
      <c r="T15" s="1"/>
      <c r="U15" s="1"/>
      <c r="V15" s="1"/>
      <c r="W15" s="1"/>
      <c r="X15" s="2">
        <v>12</v>
      </c>
      <c r="Y15" s="2">
        <v>1</v>
      </c>
      <c r="Z15" s="2">
        <v>2</v>
      </c>
      <c r="AA15" s="2">
        <v>1</v>
      </c>
      <c r="AB15" s="23"/>
      <c r="AC15" s="7">
        <f t="shared" si="5"/>
        <v>69.51</v>
      </c>
      <c r="AD15" s="18">
        <f t="shared" si="6"/>
        <v>6</v>
      </c>
      <c r="AE15" s="6">
        <f t="shared" si="7"/>
        <v>18</v>
      </c>
      <c r="AF15" s="19">
        <f t="shared" si="8"/>
        <v>93.51</v>
      </c>
      <c r="AG15" s="22">
        <v>155.45</v>
      </c>
      <c r="AH15" s="1"/>
      <c r="AI15" s="1"/>
      <c r="AJ15" s="1"/>
      <c r="AK15" s="2">
        <v>21</v>
      </c>
      <c r="AL15" s="2"/>
      <c r="AM15" s="2">
        <v>3</v>
      </c>
      <c r="AN15" s="2"/>
      <c r="AO15" s="2"/>
      <c r="AP15" s="7">
        <f t="shared" si="9"/>
        <v>155.45</v>
      </c>
      <c r="AQ15" s="18">
        <f t="shared" si="10"/>
        <v>10.5</v>
      </c>
      <c r="AR15" s="6">
        <f t="shared" si="11"/>
        <v>15</v>
      </c>
      <c r="AS15" s="19">
        <f t="shared" si="12"/>
        <v>180.95</v>
      </c>
      <c r="AT15" s="22">
        <v>70.37</v>
      </c>
      <c r="AU15" s="1"/>
      <c r="AV15" s="1"/>
      <c r="AW15" s="2">
        <v>8</v>
      </c>
      <c r="AX15" s="2">
        <v>1</v>
      </c>
      <c r="AY15" s="2"/>
      <c r="AZ15" s="2"/>
      <c r="BA15" s="2"/>
      <c r="BB15" s="7">
        <f t="shared" si="13"/>
        <v>70.37</v>
      </c>
      <c r="BC15" s="18">
        <f t="shared" si="14"/>
        <v>4</v>
      </c>
      <c r="BD15" s="6">
        <f t="shared" si="15"/>
        <v>3</v>
      </c>
      <c r="BE15" s="19">
        <f t="shared" si="16"/>
        <v>77.37</v>
      </c>
      <c r="BF15" s="22">
        <v>105.81</v>
      </c>
      <c r="BG15" s="1"/>
      <c r="BH15" s="1"/>
      <c r="BI15" s="2">
        <v>1</v>
      </c>
      <c r="BJ15" s="2">
        <v>1</v>
      </c>
      <c r="BK15" s="2"/>
      <c r="BL15" s="2"/>
      <c r="BM15" s="2"/>
      <c r="BN15" s="7">
        <f t="shared" si="17"/>
        <v>105.81</v>
      </c>
      <c r="BO15" s="18">
        <f t="shared" si="18"/>
        <v>0.5</v>
      </c>
      <c r="BP15" s="6">
        <f t="shared" si="19"/>
        <v>3</v>
      </c>
      <c r="BQ15" s="19">
        <f t="shared" si="20"/>
        <v>109.31</v>
      </c>
      <c r="BR15" s="22"/>
      <c r="BS15" s="1"/>
      <c r="BT15" s="1"/>
      <c r="BU15" s="2"/>
      <c r="BV15" s="2"/>
      <c r="BW15" s="2"/>
      <c r="BX15" s="2"/>
      <c r="BY15" s="2"/>
      <c r="BZ15" s="7">
        <f t="shared" si="21"/>
        <v>0</v>
      </c>
      <c r="CA15" s="18">
        <f t="shared" si="22"/>
        <v>0</v>
      </c>
      <c r="CB15" s="6">
        <f t="shared" si="23"/>
        <v>0</v>
      </c>
      <c r="CC15" s="19">
        <f t="shared" si="24"/>
        <v>0</v>
      </c>
      <c r="CD15" s="22"/>
      <c r="CE15" s="1"/>
      <c r="CF15" s="2"/>
      <c r="CG15" s="2"/>
      <c r="CH15" s="2"/>
      <c r="CI15" s="2"/>
      <c r="CJ15" s="2"/>
      <c r="CK15" s="7">
        <f t="shared" si="25"/>
        <v>0</v>
      </c>
      <c r="CL15" s="18">
        <f t="shared" si="26"/>
        <v>0</v>
      </c>
      <c r="CM15" s="6">
        <f t="shared" si="27"/>
        <v>0</v>
      </c>
      <c r="CN15" s="19">
        <f t="shared" si="28"/>
        <v>0</v>
      </c>
      <c r="CO15" s="22"/>
      <c r="CP15" s="1"/>
      <c r="CQ15" s="2"/>
      <c r="CR15" s="2"/>
      <c r="CS15" s="2"/>
      <c r="CT15" s="2"/>
      <c r="CU15" s="2"/>
      <c r="CV15" s="7">
        <f t="shared" si="29"/>
        <v>0</v>
      </c>
      <c r="CW15" s="18">
        <f t="shared" si="30"/>
        <v>0</v>
      </c>
      <c r="CX15" s="6">
        <f t="shared" si="31"/>
        <v>0</v>
      </c>
      <c r="CY15" s="19">
        <f t="shared" si="32"/>
        <v>0</v>
      </c>
      <c r="CZ15" s="22"/>
      <c r="DA15" s="1"/>
      <c r="DB15" s="2"/>
      <c r="DC15" s="2"/>
      <c r="DD15" s="2"/>
      <c r="DE15" s="2"/>
      <c r="DF15" s="2"/>
      <c r="DG15" s="7">
        <f t="shared" si="33"/>
        <v>0</v>
      </c>
      <c r="DH15" s="18">
        <f t="shared" si="34"/>
        <v>0</v>
      </c>
      <c r="DI15" s="6">
        <f t="shared" si="35"/>
        <v>0</v>
      </c>
      <c r="DJ15" s="19">
        <f t="shared" si="36"/>
        <v>0</v>
      </c>
    </row>
    <row r="16" spans="1:114" ht="12.75">
      <c r="A16" s="24">
        <v>14</v>
      </c>
      <c r="B16" s="9" t="s">
        <v>88</v>
      </c>
      <c r="C16" s="52"/>
      <c r="D16" s="52"/>
      <c r="E16" s="52"/>
      <c r="F16" s="52" t="s">
        <v>31</v>
      </c>
      <c r="G16" s="52"/>
      <c r="H16" s="20">
        <f>IF(AND(OR($H$2="Y",$I$2="Y"),J16&lt;5,K16&lt;5),IF(AND(J16=J15,K16=K15),H15+1,1),"")</f>
      </c>
      <c r="I16" s="16" t="e">
        <f>IF(AND($I$2="Y",K16&gt;0,OR(AND(H16=1,#REF!=10),AND(H16=2,H26=20),AND(H16=3,H38=30),AND(H16=4,H47=40),AND(H16=5,H56=50),AND(H16=6,H65=60),AND(H16=7,H74=70),AND(H16=8,H83=80),AND(H16=9,H92=90),AND(H16=10,H101=100))),VLOOKUP(K16-1,SortLookup!$A$13:$B$16,2,FALSE),"")</f>
        <v>#REF!</v>
      </c>
      <c r="J16" s="15">
        <f>IF(ISNA(VLOOKUP(F16,SortLookup!$A$1:$B$5,2,FALSE))," ",VLOOKUP(F16,SortLookup!$A$1:$B$5,2,FALSE))</f>
        <v>0</v>
      </c>
      <c r="K16" s="21" t="str">
        <f>IF(ISNA(VLOOKUP(G16,SortLookup!$A$7:$B$11,2,FALSE))," ",VLOOKUP(G16,SortLookup!$A$7:$B$11,2,FALSE))</f>
        <v> </v>
      </c>
      <c r="L16" s="36">
        <f t="shared" si="0"/>
        <v>571.38</v>
      </c>
      <c r="M16" s="37">
        <f t="shared" si="1"/>
        <v>498.88</v>
      </c>
      <c r="N16" s="8">
        <f t="shared" si="2"/>
        <v>42</v>
      </c>
      <c r="O16" s="40">
        <f t="shared" si="3"/>
        <v>30.5</v>
      </c>
      <c r="P16" s="41">
        <f t="shared" si="4"/>
        <v>61</v>
      </c>
      <c r="Q16" s="22">
        <v>111.45</v>
      </c>
      <c r="R16" s="1"/>
      <c r="S16" s="1"/>
      <c r="T16" s="1"/>
      <c r="U16" s="1"/>
      <c r="V16" s="1"/>
      <c r="W16" s="1"/>
      <c r="X16" s="2">
        <v>41</v>
      </c>
      <c r="Y16" s="2">
        <v>2</v>
      </c>
      <c r="Z16" s="2">
        <v>4</v>
      </c>
      <c r="AA16" s="2"/>
      <c r="AB16" s="23"/>
      <c r="AC16" s="7">
        <f t="shared" si="5"/>
        <v>111.45</v>
      </c>
      <c r="AD16" s="18">
        <f t="shared" si="6"/>
        <v>20.5</v>
      </c>
      <c r="AE16" s="6">
        <f t="shared" si="7"/>
        <v>26</v>
      </c>
      <c r="AF16" s="19">
        <f t="shared" si="8"/>
        <v>157.95</v>
      </c>
      <c r="AG16" s="22">
        <v>171.62</v>
      </c>
      <c r="AH16" s="1"/>
      <c r="AI16" s="1"/>
      <c r="AJ16" s="1"/>
      <c r="AK16" s="2">
        <v>6</v>
      </c>
      <c r="AL16" s="2"/>
      <c r="AM16" s="2">
        <v>1</v>
      </c>
      <c r="AN16" s="2"/>
      <c r="AO16" s="2"/>
      <c r="AP16" s="7">
        <f t="shared" si="9"/>
        <v>171.62</v>
      </c>
      <c r="AQ16" s="18">
        <f t="shared" si="10"/>
        <v>3</v>
      </c>
      <c r="AR16" s="6">
        <f t="shared" si="11"/>
        <v>5</v>
      </c>
      <c r="AS16" s="19">
        <f t="shared" si="12"/>
        <v>179.62</v>
      </c>
      <c r="AT16" s="22">
        <v>109.48</v>
      </c>
      <c r="AU16" s="1"/>
      <c r="AV16" s="1"/>
      <c r="AW16" s="2">
        <v>3</v>
      </c>
      <c r="AX16" s="2">
        <v>2</v>
      </c>
      <c r="AY16" s="2"/>
      <c r="AZ16" s="2"/>
      <c r="BA16" s="2"/>
      <c r="BB16" s="7">
        <f t="shared" si="13"/>
        <v>109.48</v>
      </c>
      <c r="BC16" s="18">
        <f t="shared" si="14"/>
        <v>1.5</v>
      </c>
      <c r="BD16" s="6">
        <f t="shared" si="15"/>
        <v>6</v>
      </c>
      <c r="BE16" s="19">
        <f t="shared" si="16"/>
        <v>116.98</v>
      </c>
      <c r="BF16" s="22">
        <v>106.33</v>
      </c>
      <c r="BG16" s="1"/>
      <c r="BH16" s="1"/>
      <c r="BI16" s="2">
        <v>11</v>
      </c>
      <c r="BJ16" s="2"/>
      <c r="BK16" s="2"/>
      <c r="BL16" s="2">
        <v>1</v>
      </c>
      <c r="BM16" s="2"/>
      <c r="BN16" s="7">
        <f t="shared" si="17"/>
        <v>106.33</v>
      </c>
      <c r="BO16" s="18">
        <f t="shared" si="18"/>
        <v>5.5</v>
      </c>
      <c r="BP16" s="6">
        <f t="shared" si="19"/>
        <v>5</v>
      </c>
      <c r="BQ16" s="19">
        <f t="shared" si="20"/>
        <v>116.83</v>
      </c>
      <c r="BR16" s="22"/>
      <c r="BS16" s="1"/>
      <c r="BT16" s="1"/>
      <c r="BU16" s="2"/>
      <c r="BV16" s="2"/>
      <c r="BW16" s="2"/>
      <c r="BX16" s="2"/>
      <c r="BY16" s="2"/>
      <c r="BZ16" s="7">
        <f t="shared" si="21"/>
        <v>0</v>
      </c>
      <c r="CA16" s="18">
        <f t="shared" si="22"/>
        <v>0</v>
      </c>
      <c r="CB16" s="6">
        <f t="shared" si="23"/>
        <v>0</v>
      </c>
      <c r="CC16" s="19">
        <f t="shared" si="24"/>
        <v>0</v>
      </c>
      <c r="CD16" s="22"/>
      <c r="CE16" s="1"/>
      <c r="CF16" s="2"/>
      <c r="CG16" s="2"/>
      <c r="CH16" s="2"/>
      <c r="CI16" s="2"/>
      <c r="CJ16" s="2"/>
      <c r="CK16" s="7">
        <f t="shared" si="25"/>
        <v>0</v>
      </c>
      <c r="CL16" s="18">
        <f t="shared" si="26"/>
        <v>0</v>
      </c>
      <c r="CM16" s="6">
        <f t="shared" si="27"/>
        <v>0</v>
      </c>
      <c r="CN16" s="19">
        <f t="shared" si="28"/>
        <v>0</v>
      </c>
      <c r="CO16" s="22"/>
      <c r="CP16" s="1"/>
      <c r="CQ16" s="2"/>
      <c r="CR16" s="2"/>
      <c r="CS16" s="2"/>
      <c r="CT16" s="2"/>
      <c r="CU16" s="2"/>
      <c r="CV16" s="7">
        <f t="shared" si="29"/>
        <v>0</v>
      </c>
      <c r="CW16" s="18">
        <f t="shared" si="30"/>
        <v>0</v>
      </c>
      <c r="CX16" s="6">
        <f t="shared" si="31"/>
        <v>0</v>
      </c>
      <c r="CY16" s="19">
        <f t="shared" si="32"/>
        <v>0</v>
      </c>
      <c r="CZ16" s="22"/>
      <c r="DA16" s="1"/>
      <c r="DB16" s="2"/>
      <c r="DC16" s="2"/>
      <c r="DD16" s="2"/>
      <c r="DE16" s="2"/>
      <c r="DF16" s="2"/>
      <c r="DG16" s="7">
        <f t="shared" si="33"/>
        <v>0</v>
      </c>
      <c r="DH16" s="18">
        <f t="shared" si="34"/>
        <v>0</v>
      </c>
      <c r="DI16" s="6">
        <f t="shared" si="35"/>
        <v>0</v>
      </c>
      <c r="DJ16" s="19">
        <f t="shared" si="36"/>
        <v>0</v>
      </c>
    </row>
  </sheetData>
  <sheetProtection selectLockedCells="1" sort="0" autoFilter="0"/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conditionalFormatting sqref="L3:L16 B3:G16">
    <cfRule type="expression" priority="1" dxfId="0" stopIfTrue="1">
      <formula>$C3&gt;1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  <col min="4" max="16384" width="8.7109375" style="0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  <col min="2" max="16384" width="8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6.2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2010-08-30T12:11:15Z</dcterms:modified>
  <cp:category/>
  <cp:version/>
  <cp:contentType/>
  <cp:contentStatus/>
</cp:coreProperties>
</file>