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<sst xmlns="http://schemas.openxmlformats.org/spreadsheetml/2006/main" count="201" uniqueCount="100">
  <si>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</si>
  <si>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</si>
  <si>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</si>
  <si>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</si>
  <si>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</si>
  <si>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</si>
  <si>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</si>
  <si>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</si>
  <si>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</si>
  <si>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</si>
  <si>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</si>
  <si>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</si>
  <si>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</si>
  <si>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</si>
  <si>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</si>
  <si>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</si>
  <si>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</si>
  <si>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</si>
  <si>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</si>
  <si>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</si>
  <si>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</si>
  <si>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</si>
  <si>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</si>
  <si>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</si>
  <si>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</si>
  <si>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</si>
  <si>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</si>
  <si>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</si>
  <si>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</si>
  <si>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</si>
  <si>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</si>
  <si>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</si>
  <si>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</si>
  <si>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</si>
  <si>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</si>
  <si>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</si>
  <si>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</si>
  <si>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</si>
  <si>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</si>
  <si>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</si>
  <si>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</si>
  <si>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</si>
  <si>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</si>
  <si>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</si>
  <si>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</si>
  <si>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</si>
  <si>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</si>
  <si>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</si>
  <si>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</si>
  <si>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</si>
  <si>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</si>
  <si>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</si>
  <si>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</si>
  <si>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</si>
  <si>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</si>
  <si>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</si>
  <si>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</si>
  <si>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</si>
  <si>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</si>
  <si>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</si>
  <si>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</si>
  <si>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</si>
  <si>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</si>
  <si>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</si>
  <si>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</si>
  <si>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</si>
  <si>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</si>
  <si>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</si>
  <si>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</si>
  <si>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</si>
  <si>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</si>
  <si>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</si>
  <si>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</si>
  <si>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</si>
  <si>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</si>
  <si>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</si>
  <si>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</si>
  <si>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</si>
  <si>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</si>
  <si>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</si>
  <si>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</si>
  <si>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</si>
  <si>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</si>
  <si>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</si>
  <si>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</si>
  <si>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Jason F.</t>
  </si>
  <si>
    <t>Brian A.</t>
  </si>
  <si>
    <t>Ted V.</t>
  </si>
  <si>
    <t>Bill S.</t>
  </si>
  <si>
    <t>Tony B.</t>
  </si>
  <si>
    <t>Sam R.</t>
  </si>
  <si>
    <t>Mike Y.</t>
  </si>
  <si>
    <t>Martin G.</t>
  </si>
  <si>
    <t>Tom O.</t>
  </si>
  <si>
    <t>Vincent A.</t>
  </si>
  <si>
    <t>Ahmed E.</t>
  </si>
  <si>
    <t>Henry B.</t>
  </si>
  <si>
    <t>Chris V.</t>
  </si>
  <si>
    <t>Paul R.</t>
  </si>
  <si>
    <t>Optic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</si>
</sst>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6"/>
  <sheetViews>
    <sheetView tabSelected="1" zoomScale="90" zoomScaleNormal="90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C20" sqref="BC20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6.2812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4.71093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0" t="s">
        <v>21</v>
      </c>
      <c r="B1" s="61"/>
      <c r="C1" s="61"/>
      <c r="D1" s="61"/>
      <c r="E1" s="61"/>
      <c r="F1" s="61"/>
      <c r="G1" s="61"/>
      <c r="H1" s="23" t="s">
        <v>4</v>
      </c>
      <c r="I1" s="24" t="s">
        <v>5</v>
      </c>
      <c r="J1" s="67" t="s">
        <v>49</v>
      </c>
      <c r="K1" s="68"/>
      <c r="L1" s="62" t="s">
        <v>30</v>
      </c>
      <c r="M1" s="65"/>
      <c r="N1" s="65"/>
      <c r="O1" s="65"/>
      <c r="P1" s="66"/>
      <c r="Q1" s="60" t="s">
        <v>20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 t="s">
        <v>23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 t="s">
        <v>24</v>
      </c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2" t="s">
        <v>25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4"/>
      <c r="BR1" s="62" t="s">
        <v>26</v>
      </c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4"/>
      <c r="CD1" s="62" t="s">
        <v>27</v>
      </c>
      <c r="CE1" s="63"/>
      <c r="CF1" s="63"/>
      <c r="CG1" s="63"/>
      <c r="CH1" s="63"/>
      <c r="CI1" s="63"/>
      <c r="CJ1" s="63"/>
      <c r="CK1" s="63"/>
      <c r="CL1" s="63"/>
      <c r="CM1" s="63"/>
      <c r="CN1" s="64"/>
      <c r="CO1" s="62" t="s">
        <v>28</v>
      </c>
      <c r="CP1" s="63"/>
      <c r="CQ1" s="63"/>
      <c r="CR1" s="63"/>
      <c r="CS1" s="63"/>
      <c r="CT1" s="63"/>
      <c r="CU1" s="63"/>
      <c r="CV1" s="63"/>
      <c r="CW1" s="63"/>
      <c r="CX1" s="63"/>
      <c r="CY1" s="64"/>
      <c r="CZ1" s="62" t="s">
        <v>29</v>
      </c>
      <c r="DA1" s="63"/>
      <c r="DB1" s="63"/>
      <c r="DC1" s="63"/>
      <c r="DD1" s="63"/>
      <c r="DE1" s="63"/>
      <c r="DF1" s="63"/>
      <c r="DG1" s="63"/>
      <c r="DH1" s="63"/>
      <c r="DI1" s="63"/>
      <c r="DJ1" s="64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90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IF(AND($I$2="Y",K3&gt;0,OR(AND(H3=1,#REF!=10),AND(H3=2,#REF!=20),AND(H3=3,#REF!=30),AND(H3=4,#REF!=40),AND(H3=5,#REF!=50),AND(H3=6,#REF!=60),AND(H3=7,#REF!=70),AND(H3=8,#REF!=80),AND(H3=9,#REF!=90),AND(H3=10,H18=100))),VLOOKUP(K3-1,SortLookup!$A$13:$B$16,2,FALSE),"")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 aca="true" t="shared" si="0" ref="L3:L16">M3+N3+O3</f>
        <v>84.87</v>
      </c>
      <c r="M3" s="45">
        <f aca="true" t="shared" si="1" ref="M3:M16">AC3+AP3+BB3+BN3+BZ3+CK3+CV3+DG3</f>
        <v>74.87</v>
      </c>
      <c r="N3" s="46">
        <f aca="true" t="shared" si="2" ref="N3:N16">AE3+AR3+BD3+BP3+CB3+CM3+CX3+DI3</f>
        <v>6</v>
      </c>
      <c r="O3" s="47">
        <f aca="true" t="shared" si="3" ref="O3:O16">P3/2</f>
        <v>4</v>
      </c>
      <c r="P3" s="48">
        <f aca="true" t="shared" si="4" ref="P3:P16">X3+AK3+AW3+BI3+BU3+CF3+CQ3+DB3</f>
        <v>8</v>
      </c>
      <c r="Q3" s="49">
        <v>8.64</v>
      </c>
      <c r="R3" s="50"/>
      <c r="S3" s="50"/>
      <c r="T3" s="50"/>
      <c r="U3" s="50"/>
      <c r="V3" s="50"/>
      <c r="W3" s="50"/>
      <c r="X3" s="51">
        <v>1</v>
      </c>
      <c r="Y3" s="51"/>
      <c r="Z3" s="51"/>
      <c r="AA3" s="51"/>
      <c r="AB3" s="52"/>
      <c r="AC3" s="53">
        <f aca="true" t="shared" si="5" ref="AC3:AC16">Q3+R3+S3+T3+U3+V3+W3</f>
        <v>8.64</v>
      </c>
      <c r="AD3" s="54">
        <f aca="true" t="shared" si="6" ref="AD3:AD16">X3/2</f>
        <v>0.5</v>
      </c>
      <c r="AE3" s="55">
        <f aca="true" t="shared" si="7" ref="AE3:AE16">(Y3*3)+(Z3*5)+(AA3*5)+(AB3*20)</f>
        <v>0</v>
      </c>
      <c r="AF3" s="56">
        <f aca="true" t="shared" si="8" ref="AF3:AF16">AC3+AD3+AE3</f>
        <v>9.14</v>
      </c>
      <c r="AG3" s="49">
        <v>22.86</v>
      </c>
      <c r="AH3" s="50"/>
      <c r="AI3" s="50"/>
      <c r="AJ3" s="50"/>
      <c r="AK3" s="57">
        <v>2</v>
      </c>
      <c r="AL3" s="51">
        <v>1</v>
      </c>
      <c r="AM3" s="51"/>
      <c r="AN3" s="51"/>
      <c r="AO3" s="51"/>
      <c r="AP3" s="53">
        <f aca="true" t="shared" si="9" ref="AP3:AP16">AG3+AH3+AI3+AJ3</f>
        <v>22.86</v>
      </c>
      <c r="AQ3" s="54">
        <f aca="true" t="shared" si="10" ref="AQ3:AQ16">AK3/2</f>
        <v>1</v>
      </c>
      <c r="AR3" s="55">
        <f aca="true" t="shared" si="11" ref="AR3:AR16">(AL3*3)+(AM3*5)+(AN3*5)+(AO3*20)</f>
        <v>3</v>
      </c>
      <c r="AS3" s="56">
        <f aca="true" t="shared" si="12" ref="AS3:AS16">AP3+AQ3+AR3</f>
        <v>26.86</v>
      </c>
      <c r="AT3" s="49">
        <v>16.64</v>
      </c>
      <c r="AU3" s="50"/>
      <c r="AV3" s="50"/>
      <c r="AW3" s="51">
        <v>4</v>
      </c>
      <c r="AX3" s="51"/>
      <c r="AY3" s="51"/>
      <c r="AZ3" s="51"/>
      <c r="BA3" s="51"/>
      <c r="BB3" s="53">
        <f aca="true" t="shared" si="13" ref="BB3:BB16">AT3+AU3+AV3</f>
        <v>16.64</v>
      </c>
      <c r="BC3" s="54">
        <f aca="true" t="shared" si="14" ref="BC3:BC16">AW3/2</f>
        <v>2</v>
      </c>
      <c r="BD3" s="55">
        <f aca="true" t="shared" si="15" ref="BD3:BD16">(AX3*3)+(AY3*5)+(AZ3*5)+(BA3*20)</f>
        <v>0</v>
      </c>
      <c r="BE3" s="56">
        <f aca="true" t="shared" si="16" ref="BE3:BE16">BB3+BC3+BD3</f>
        <v>18.64</v>
      </c>
      <c r="BF3" s="49">
        <v>26.73</v>
      </c>
      <c r="BG3" s="50"/>
      <c r="BH3" s="50"/>
      <c r="BI3" s="51">
        <v>1</v>
      </c>
      <c r="BJ3" s="51">
        <v>1</v>
      </c>
      <c r="BK3" s="51"/>
      <c r="BL3" s="51"/>
      <c r="BM3" s="57"/>
      <c r="BN3" s="53">
        <f aca="true" t="shared" si="17" ref="BN3:BN16">BF3+BG3+BH3</f>
        <v>26.73</v>
      </c>
      <c r="BO3" s="54">
        <f aca="true" t="shared" si="18" ref="BO3:BO16">BI3/2</f>
        <v>0.5</v>
      </c>
      <c r="BP3" s="55">
        <f aca="true" t="shared" si="19" ref="BP3:BP16">(BJ3*3)+(BK3*5)+(BL3*5)+(BM3*20)</f>
        <v>3</v>
      </c>
      <c r="BQ3" s="56">
        <f aca="true" t="shared" si="20" ref="BQ3:BQ16">BN3+BO3+BP3</f>
        <v>30.23</v>
      </c>
      <c r="BR3" s="49"/>
      <c r="BS3" s="50"/>
      <c r="BT3" s="50"/>
      <c r="BU3" s="51"/>
      <c r="BV3" s="51"/>
      <c r="BW3" s="51"/>
      <c r="BX3" s="51"/>
      <c r="BY3" s="57"/>
      <c r="BZ3" s="53">
        <f aca="true" t="shared" si="21" ref="BZ3:BZ16">BR3+BS3+BT3</f>
        <v>0</v>
      </c>
      <c r="CA3" s="54">
        <f aca="true" t="shared" si="22" ref="CA3:CA16">BU3/2</f>
        <v>0</v>
      </c>
      <c r="CB3" s="55">
        <f aca="true" t="shared" si="23" ref="CB3:CB16">(BV3*3)+(BW3*5)+(BX3*5)+(BY3*20)</f>
        <v>0</v>
      </c>
      <c r="CC3" s="56">
        <f aca="true" t="shared" si="24" ref="CC3:CC16">BZ3+CA3+CB3</f>
        <v>0</v>
      </c>
      <c r="CD3" s="49"/>
      <c r="CE3" s="50"/>
      <c r="CF3" s="57"/>
      <c r="CG3" s="57"/>
      <c r="CH3" s="57"/>
      <c r="CI3" s="57"/>
      <c r="CJ3" s="57"/>
      <c r="CK3" s="53">
        <f aca="true" t="shared" si="25" ref="CK3:CK13">CD3+CE3</f>
        <v>0</v>
      </c>
      <c r="CL3" s="54">
        <f aca="true" t="shared" si="26" ref="CL3:CL13">CF3/2</f>
        <v>0</v>
      </c>
      <c r="CM3" s="55">
        <f aca="true" t="shared" si="27" ref="CM3:CM13">(CG3*3)+(CH3*5)+(CI3*5)+(CJ3*20)</f>
        <v>0</v>
      </c>
      <c r="CN3" s="56">
        <f aca="true" t="shared" si="28" ref="CN3:CN13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29" ref="CV3:CV13">CO3+CP3</f>
        <v>0</v>
      </c>
      <c r="CW3" s="54">
        <f aca="true" t="shared" si="30" ref="CW3:CW13">CQ3/2</f>
        <v>0</v>
      </c>
      <c r="CX3" s="55">
        <f aca="true" t="shared" si="31" ref="CX3:CX13">(CR3*3)+(CS3*5)+(CT3*5)+(CU3*20)</f>
        <v>0</v>
      </c>
      <c r="CY3" s="56">
        <f aca="true" t="shared" si="32" ref="CY3:CY13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33" ref="DG3:DG13">CZ3+DA3</f>
        <v>0</v>
      </c>
      <c r="DH3" s="54">
        <f aca="true" t="shared" si="34" ref="DH3:DH13">DB3/2</f>
        <v>0</v>
      </c>
      <c r="DI3" s="55">
        <f aca="true" t="shared" si="35" ref="DI3:DI13">(DC3*3)+(DD3*5)+(DE3*5)+(DF3*20)</f>
        <v>0</v>
      </c>
      <c r="DJ3" s="56">
        <f aca="true" t="shared" si="36" ref="DJ3:DJ13">DG3+DH3+DI3</f>
        <v>0</v>
      </c>
    </row>
    <row r="4" spans="1:114" s="35" customFormat="1" ht="12.75">
      <c r="A4" s="38">
        <v>2</v>
      </c>
      <c r="B4" s="58" t="s">
        <v>91</v>
      </c>
      <c r="C4" s="39"/>
      <c r="D4" s="39"/>
      <c r="E4" s="39"/>
      <c r="F4" s="59" t="s">
        <v>31</v>
      </c>
      <c r="G4" s="39"/>
      <c r="H4" s="40">
        <f>IF(AND(OR($H$2="Y",$I$2="Y"),J4&lt;5,K4&lt;5),IF(AND(J4=#REF!,K4=#REF!),#REF!+1,1),"")</f>
      </c>
      <c r="I4" s="41" t="e">
        <f>IF(AND($I$2="Y",K4&gt;0,OR(AND(H4=1,#REF!=10),AND(H4=2,#REF!=20),AND(H4=3,#REF!=30),AND(H4=4,#REF!=40),AND(H4=5,#REF!=50),AND(H4=6,H13=60),AND(H4=7,#REF!=70),AND(H4=8,#REF!=80),AND(H4=9,#REF!=90),AND(H4=10,H20=100))),VLOOKUP(K4-1,SortLookup!$A$13:$B$16,2,FALSE),"")</f>
        <v>#REF!</v>
      </c>
      <c r="J4" s="42">
        <f>IF(ISNA(VLOOKUP(F4,SortLookup!$A$1:$B$5,2,FALSE))," ",VLOOKUP(F4,SortLookup!$A$1:$B$5,2,FALSE))</f>
        <v>0</v>
      </c>
      <c r="K4" s="43" t="str">
        <f>IF(ISNA(VLOOKUP(G4,SortLookup!$A$7:$B$11,2,FALSE))," ",VLOOKUP(G4,SortLookup!$A$7:$B$11,2,FALSE))</f>
        <v> </v>
      </c>
      <c r="L4" s="44">
        <f t="shared" si="0"/>
        <v>98.18</v>
      </c>
      <c r="M4" s="45">
        <f t="shared" si="1"/>
        <v>81.18</v>
      </c>
      <c r="N4" s="46">
        <f t="shared" si="2"/>
        <v>5</v>
      </c>
      <c r="O4" s="47">
        <f t="shared" si="3"/>
        <v>12</v>
      </c>
      <c r="P4" s="48">
        <f t="shared" si="4"/>
        <v>24</v>
      </c>
      <c r="Q4" s="49">
        <v>10.75</v>
      </c>
      <c r="R4" s="50"/>
      <c r="S4" s="50"/>
      <c r="T4" s="50"/>
      <c r="U4" s="50"/>
      <c r="V4" s="50"/>
      <c r="W4" s="50"/>
      <c r="X4" s="51">
        <v>1</v>
      </c>
      <c r="Y4" s="51"/>
      <c r="Z4" s="51"/>
      <c r="AA4" s="51"/>
      <c r="AB4" s="52"/>
      <c r="AC4" s="53">
        <f t="shared" si="5"/>
        <v>10.75</v>
      </c>
      <c r="AD4" s="54">
        <f t="shared" si="6"/>
        <v>0.5</v>
      </c>
      <c r="AE4" s="55">
        <f t="shared" si="7"/>
        <v>0</v>
      </c>
      <c r="AF4" s="56">
        <f t="shared" si="8"/>
        <v>11.25</v>
      </c>
      <c r="AG4" s="49">
        <v>24</v>
      </c>
      <c r="AH4" s="50"/>
      <c r="AI4" s="50"/>
      <c r="AJ4" s="50"/>
      <c r="AK4" s="57">
        <v>8</v>
      </c>
      <c r="AL4" s="51"/>
      <c r="AM4" s="51"/>
      <c r="AN4" s="51"/>
      <c r="AO4" s="51"/>
      <c r="AP4" s="53">
        <f t="shared" si="9"/>
        <v>24</v>
      </c>
      <c r="AQ4" s="54">
        <f t="shared" si="10"/>
        <v>4</v>
      </c>
      <c r="AR4" s="55">
        <f t="shared" si="11"/>
        <v>0</v>
      </c>
      <c r="AS4" s="56">
        <f t="shared" si="12"/>
        <v>28</v>
      </c>
      <c r="AT4" s="49">
        <v>17.75</v>
      </c>
      <c r="AU4" s="50"/>
      <c r="AV4" s="50"/>
      <c r="AW4" s="51">
        <v>12</v>
      </c>
      <c r="AX4" s="51"/>
      <c r="AY4" s="51"/>
      <c r="AZ4" s="51"/>
      <c r="BA4" s="51"/>
      <c r="BB4" s="53">
        <f t="shared" si="13"/>
        <v>17.75</v>
      </c>
      <c r="BC4" s="54">
        <f t="shared" si="14"/>
        <v>6</v>
      </c>
      <c r="BD4" s="55">
        <f t="shared" si="15"/>
        <v>0</v>
      </c>
      <c r="BE4" s="56">
        <f t="shared" si="16"/>
        <v>23.75</v>
      </c>
      <c r="BF4" s="49">
        <v>28.68</v>
      </c>
      <c r="BG4" s="50"/>
      <c r="BH4" s="50"/>
      <c r="BI4" s="51">
        <v>3</v>
      </c>
      <c r="BJ4" s="51"/>
      <c r="BK4" s="51"/>
      <c r="BL4" s="51">
        <v>1</v>
      </c>
      <c r="BM4" s="57"/>
      <c r="BN4" s="53">
        <f t="shared" si="17"/>
        <v>28.68</v>
      </c>
      <c r="BO4" s="54">
        <f t="shared" si="18"/>
        <v>1.5</v>
      </c>
      <c r="BP4" s="55">
        <f t="shared" si="19"/>
        <v>5</v>
      </c>
      <c r="BQ4" s="56">
        <f t="shared" si="20"/>
        <v>35.18</v>
      </c>
      <c r="BR4" s="49"/>
      <c r="BS4" s="50"/>
      <c r="BT4" s="50"/>
      <c r="BU4" s="51"/>
      <c r="BV4" s="51"/>
      <c r="BW4" s="51"/>
      <c r="BX4" s="51"/>
      <c r="BY4" s="57"/>
      <c r="BZ4" s="53">
        <f t="shared" si="21"/>
        <v>0</v>
      </c>
      <c r="CA4" s="54">
        <f t="shared" si="22"/>
        <v>0</v>
      </c>
      <c r="CB4" s="55">
        <f t="shared" si="23"/>
        <v>0</v>
      </c>
      <c r="CC4" s="56">
        <f t="shared" si="24"/>
        <v>0</v>
      </c>
      <c r="CD4" s="49"/>
      <c r="CE4" s="50"/>
      <c r="CF4" s="57"/>
      <c r="CG4" s="57"/>
      <c r="CH4" s="57"/>
      <c r="CI4" s="57"/>
      <c r="CJ4" s="57"/>
      <c r="CK4" s="53">
        <f t="shared" si="25"/>
        <v>0</v>
      </c>
      <c r="CL4" s="54">
        <f t="shared" si="26"/>
        <v>0</v>
      </c>
      <c r="CM4" s="55">
        <f t="shared" si="27"/>
        <v>0</v>
      </c>
      <c r="CN4" s="56">
        <f t="shared" si="28"/>
        <v>0</v>
      </c>
      <c r="CO4" s="49"/>
      <c r="CP4" s="50"/>
      <c r="CQ4" s="57"/>
      <c r="CR4" s="57"/>
      <c r="CS4" s="57"/>
      <c r="CT4" s="57"/>
      <c r="CU4" s="57"/>
      <c r="CV4" s="53">
        <f t="shared" si="29"/>
        <v>0</v>
      </c>
      <c r="CW4" s="54">
        <f t="shared" si="30"/>
        <v>0</v>
      </c>
      <c r="CX4" s="55">
        <f t="shared" si="31"/>
        <v>0</v>
      </c>
      <c r="CY4" s="56">
        <f t="shared" si="32"/>
        <v>0</v>
      </c>
      <c r="CZ4" s="49"/>
      <c r="DA4" s="50"/>
      <c r="DB4" s="57"/>
      <c r="DC4" s="57"/>
      <c r="DD4" s="57"/>
      <c r="DE4" s="57"/>
      <c r="DF4" s="57"/>
      <c r="DG4" s="53">
        <f t="shared" si="33"/>
        <v>0</v>
      </c>
      <c r="DH4" s="54">
        <f t="shared" si="34"/>
        <v>0</v>
      </c>
      <c r="DI4" s="55">
        <f t="shared" si="35"/>
        <v>0</v>
      </c>
      <c r="DJ4" s="56">
        <f t="shared" si="36"/>
        <v>0</v>
      </c>
    </row>
    <row r="5" spans="1:114" s="35" customFormat="1" ht="12.75">
      <c r="A5" s="38">
        <v>3</v>
      </c>
      <c r="B5" s="58" t="s">
        <v>92</v>
      </c>
      <c r="C5" s="39"/>
      <c r="D5" s="39"/>
      <c r="E5" s="39"/>
      <c r="F5" s="59" t="s">
        <v>32</v>
      </c>
      <c r="G5" s="39"/>
      <c r="H5" s="40">
        <f>IF(AND(OR($H$2="Y",$I$2="Y"),J5&lt;5,K5&lt;5),IF(AND(J5=#REF!,K5=#REF!),#REF!+1,1),"")</f>
      </c>
      <c r="I5" s="41" t="e">
        <f>IF(AND($I$2="Y",K5&gt;0,OR(AND(H5=1,#REF!=10),AND(H5=2,#REF!=20),AND(H5=3,#REF!=30),AND(H5=4,#REF!=40),AND(H5=5,#REF!=50),AND(H5=6,H14=60),AND(H5=7,#REF!=70),AND(H5=8,#REF!=80),AND(H5=9,#REF!=90),AND(H5=10,H21=100))),VLOOKUP(K5-1,SortLookup!$A$13:$B$16,2,FALSE),"")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 t="shared" si="0"/>
        <v>101.44</v>
      </c>
      <c r="M5" s="45">
        <f t="shared" si="1"/>
        <v>66.94</v>
      </c>
      <c r="N5" s="46">
        <f t="shared" si="2"/>
        <v>15</v>
      </c>
      <c r="O5" s="47">
        <f t="shared" si="3"/>
        <v>19.5</v>
      </c>
      <c r="P5" s="48">
        <f t="shared" si="4"/>
        <v>39</v>
      </c>
      <c r="Q5" s="49">
        <v>9.27</v>
      </c>
      <c r="R5" s="50"/>
      <c r="S5" s="50"/>
      <c r="T5" s="50"/>
      <c r="U5" s="50"/>
      <c r="V5" s="50"/>
      <c r="W5" s="50"/>
      <c r="X5" s="51">
        <v>7</v>
      </c>
      <c r="Y5" s="51"/>
      <c r="Z5" s="51"/>
      <c r="AA5" s="51">
        <v>1</v>
      </c>
      <c r="AB5" s="52"/>
      <c r="AC5" s="53">
        <f t="shared" si="5"/>
        <v>9.27</v>
      </c>
      <c r="AD5" s="54">
        <f t="shared" si="6"/>
        <v>3.5</v>
      </c>
      <c r="AE5" s="55">
        <f t="shared" si="7"/>
        <v>5</v>
      </c>
      <c r="AF5" s="56">
        <f t="shared" si="8"/>
        <v>17.77</v>
      </c>
      <c r="AG5" s="49">
        <v>21.17</v>
      </c>
      <c r="AH5" s="50"/>
      <c r="AI5" s="50"/>
      <c r="AJ5" s="50"/>
      <c r="AK5" s="57">
        <v>9</v>
      </c>
      <c r="AL5" s="51"/>
      <c r="AM5" s="51"/>
      <c r="AN5" s="51"/>
      <c r="AO5" s="51"/>
      <c r="AP5" s="53">
        <f t="shared" si="9"/>
        <v>21.17</v>
      </c>
      <c r="AQ5" s="54">
        <f t="shared" si="10"/>
        <v>4.5</v>
      </c>
      <c r="AR5" s="55">
        <f t="shared" si="11"/>
        <v>0</v>
      </c>
      <c r="AS5" s="56">
        <f t="shared" si="12"/>
        <v>25.67</v>
      </c>
      <c r="AT5" s="49">
        <v>11.25</v>
      </c>
      <c r="AU5" s="50"/>
      <c r="AV5" s="50"/>
      <c r="AW5" s="51">
        <v>20</v>
      </c>
      <c r="AX5" s="51"/>
      <c r="AY5" s="51">
        <v>2</v>
      </c>
      <c r="AZ5" s="51"/>
      <c r="BA5" s="51"/>
      <c r="BB5" s="53">
        <f t="shared" si="13"/>
        <v>11.25</v>
      </c>
      <c r="BC5" s="54">
        <f t="shared" si="14"/>
        <v>10</v>
      </c>
      <c r="BD5" s="55">
        <f t="shared" si="15"/>
        <v>10</v>
      </c>
      <c r="BE5" s="56">
        <f t="shared" si="16"/>
        <v>31.25</v>
      </c>
      <c r="BF5" s="49">
        <v>25.25</v>
      </c>
      <c r="BG5" s="50"/>
      <c r="BH5" s="50"/>
      <c r="BI5" s="51">
        <v>3</v>
      </c>
      <c r="BJ5" s="51"/>
      <c r="BK5" s="51"/>
      <c r="BL5" s="51"/>
      <c r="BM5" s="57"/>
      <c r="BN5" s="53">
        <f t="shared" si="17"/>
        <v>25.25</v>
      </c>
      <c r="BO5" s="54">
        <f t="shared" si="18"/>
        <v>1.5</v>
      </c>
      <c r="BP5" s="55">
        <f t="shared" si="19"/>
        <v>0</v>
      </c>
      <c r="BQ5" s="56">
        <f t="shared" si="20"/>
        <v>26.75</v>
      </c>
      <c r="BR5" s="49"/>
      <c r="BS5" s="50"/>
      <c r="BT5" s="50"/>
      <c r="BU5" s="51"/>
      <c r="BV5" s="51"/>
      <c r="BW5" s="51"/>
      <c r="BX5" s="51"/>
      <c r="BY5" s="57"/>
      <c r="BZ5" s="53">
        <f t="shared" si="21"/>
        <v>0</v>
      </c>
      <c r="CA5" s="54">
        <f t="shared" si="22"/>
        <v>0</v>
      </c>
      <c r="CB5" s="55">
        <f t="shared" si="23"/>
        <v>0</v>
      </c>
      <c r="CC5" s="56">
        <f t="shared" si="24"/>
        <v>0</v>
      </c>
      <c r="CD5" s="49"/>
      <c r="CE5" s="50"/>
      <c r="CF5" s="57"/>
      <c r="CG5" s="57"/>
      <c r="CH5" s="57"/>
      <c r="CI5" s="57"/>
      <c r="CJ5" s="57"/>
      <c r="CK5" s="53">
        <f t="shared" si="25"/>
        <v>0</v>
      </c>
      <c r="CL5" s="54">
        <f t="shared" si="26"/>
        <v>0</v>
      </c>
      <c r="CM5" s="55">
        <f t="shared" si="27"/>
        <v>0</v>
      </c>
      <c r="CN5" s="56">
        <f t="shared" si="28"/>
        <v>0</v>
      </c>
      <c r="CO5" s="49"/>
      <c r="CP5" s="50"/>
      <c r="CQ5" s="57"/>
      <c r="CR5" s="57"/>
      <c r="CS5" s="57"/>
      <c r="CT5" s="57"/>
      <c r="CU5" s="57"/>
      <c r="CV5" s="53">
        <f t="shared" si="29"/>
        <v>0</v>
      </c>
      <c r="CW5" s="54">
        <f t="shared" si="30"/>
        <v>0</v>
      </c>
      <c r="CX5" s="55">
        <f t="shared" si="31"/>
        <v>0</v>
      </c>
      <c r="CY5" s="56">
        <f t="shared" si="32"/>
        <v>0</v>
      </c>
      <c r="CZ5" s="49"/>
      <c r="DA5" s="50"/>
      <c r="DB5" s="57"/>
      <c r="DC5" s="57"/>
      <c r="DD5" s="57"/>
      <c r="DE5" s="57"/>
      <c r="DF5" s="57"/>
      <c r="DG5" s="53">
        <f t="shared" si="33"/>
        <v>0</v>
      </c>
      <c r="DH5" s="54">
        <f t="shared" si="34"/>
        <v>0</v>
      </c>
      <c r="DI5" s="55">
        <f t="shared" si="35"/>
        <v>0</v>
      </c>
      <c r="DJ5" s="56">
        <f t="shared" si="36"/>
        <v>0</v>
      </c>
    </row>
    <row r="6" spans="1:114" s="35" customFormat="1" ht="12.75">
      <c r="A6" s="38">
        <v>4</v>
      </c>
      <c r="B6" s="58" t="s">
        <v>93</v>
      </c>
      <c r="C6" s="39"/>
      <c r="D6" s="39"/>
      <c r="E6" s="39"/>
      <c r="F6" s="59" t="s">
        <v>31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IF(AND($I$2="Y",K6&gt;0,OR(AND(H6=1,#REF!=10),AND(H6=2,#REF!=20),AND(H6=3,#REF!=30),AND(H6=4,#REF!=40),AND(H6=5,#REF!=50),AND(H6=6,H12=60),AND(H6=7,#REF!=70),AND(H6=8,#REF!=80),AND(H6=9,#REF!=90),AND(H6=10,H23=100))),VLOOKUP(K6-1,SortLookup!$A$13:$B$16,2,FALSE),"")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 t="shared" si="0"/>
        <v>111.69</v>
      </c>
      <c r="M6" s="45">
        <f t="shared" si="1"/>
        <v>72.19</v>
      </c>
      <c r="N6" s="46">
        <f t="shared" si="2"/>
        <v>20</v>
      </c>
      <c r="O6" s="47">
        <f t="shared" si="3"/>
        <v>19.5</v>
      </c>
      <c r="P6" s="48">
        <f t="shared" si="4"/>
        <v>39</v>
      </c>
      <c r="Q6" s="49">
        <v>9.11</v>
      </c>
      <c r="R6" s="50"/>
      <c r="S6" s="50"/>
      <c r="T6" s="50"/>
      <c r="U6" s="50"/>
      <c r="V6" s="50"/>
      <c r="W6" s="50"/>
      <c r="X6" s="51">
        <v>1</v>
      </c>
      <c r="Y6" s="51"/>
      <c r="Z6" s="51"/>
      <c r="AA6" s="51">
        <v>1</v>
      </c>
      <c r="AB6" s="52"/>
      <c r="AC6" s="53">
        <f t="shared" si="5"/>
        <v>9.11</v>
      </c>
      <c r="AD6" s="54">
        <f t="shared" si="6"/>
        <v>0.5</v>
      </c>
      <c r="AE6" s="55">
        <f t="shared" si="7"/>
        <v>5</v>
      </c>
      <c r="AF6" s="56">
        <f t="shared" si="8"/>
        <v>14.61</v>
      </c>
      <c r="AG6" s="49">
        <v>19.05</v>
      </c>
      <c r="AH6" s="50"/>
      <c r="AI6" s="50"/>
      <c r="AJ6" s="50"/>
      <c r="AK6" s="57">
        <v>14</v>
      </c>
      <c r="AL6" s="51"/>
      <c r="AM6" s="51"/>
      <c r="AN6" s="51"/>
      <c r="AO6" s="51"/>
      <c r="AP6" s="53">
        <f t="shared" si="9"/>
        <v>19.05</v>
      </c>
      <c r="AQ6" s="54">
        <f t="shared" si="10"/>
        <v>7</v>
      </c>
      <c r="AR6" s="55">
        <f t="shared" si="11"/>
        <v>0</v>
      </c>
      <c r="AS6" s="56">
        <f t="shared" si="12"/>
        <v>26.05</v>
      </c>
      <c r="AT6" s="49">
        <v>15.23</v>
      </c>
      <c r="AU6" s="50"/>
      <c r="AV6" s="50"/>
      <c r="AW6" s="51">
        <v>17</v>
      </c>
      <c r="AX6" s="51"/>
      <c r="AY6" s="51">
        <v>1</v>
      </c>
      <c r="AZ6" s="51"/>
      <c r="BA6" s="51"/>
      <c r="BB6" s="53">
        <f t="shared" si="13"/>
        <v>15.23</v>
      </c>
      <c r="BC6" s="54">
        <f t="shared" si="14"/>
        <v>8.5</v>
      </c>
      <c r="BD6" s="55">
        <f t="shared" si="15"/>
        <v>5</v>
      </c>
      <c r="BE6" s="56">
        <f t="shared" si="16"/>
        <v>28.73</v>
      </c>
      <c r="BF6" s="49">
        <v>28.8</v>
      </c>
      <c r="BG6" s="50"/>
      <c r="BH6" s="50"/>
      <c r="BI6" s="51">
        <v>7</v>
      </c>
      <c r="BJ6" s="51"/>
      <c r="BK6" s="51"/>
      <c r="BL6" s="51">
        <v>2</v>
      </c>
      <c r="BM6" s="57"/>
      <c r="BN6" s="53">
        <f t="shared" si="17"/>
        <v>28.8</v>
      </c>
      <c r="BO6" s="54">
        <f t="shared" si="18"/>
        <v>3.5</v>
      </c>
      <c r="BP6" s="55">
        <f t="shared" si="19"/>
        <v>10</v>
      </c>
      <c r="BQ6" s="56">
        <f t="shared" si="20"/>
        <v>42.3</v>
      </c>
      <c r="BR6" s="49"/>
      <c r="BS6" s="50"/>
      <c r="BT6" s="50"/>
      <c r="BU6" s="51"/>
      <c r="BV6" s="51"/>
      <c r="BW6" s="51"/>
      <c r="BX6" s="51"/>
      <c r="BY6" s="57"/>
      <c r="BZ6" s="53">
        <f t="shared" si="21"/>
        <v>0</v>
      </c>
      <c r="CA6" s="54">
        <f t="shared" si="22"/>
        <v>0</v>
      </c>
      <c r="CB6" s="55">
        <f t="shared" si="23"/>
        <v>0</v>
      </c>
      <c r="CC6" s="56">
        <f t="shared" si="24"/>
        <v>0</v>
      </c>
      <c r="CD6" s="49"/>
      <c r="CE6" s="50"/>
      <c r="CF6" s="57"/>
      <c r="CG6" s="57"/>
      <c r="CH6" s="57"/>
      <c r="CI6" s="57"/>
      <c r="CJ6" s="57"/>
      <c r="CK6" s="53">
        <f t="shared" si="25"/>
        <v>0</v>
      </c>
      <c r="CL6" s="54">
        <f t="shared" si="26"/>
        <v>0</v>
      </c>
      <c r="CM6" s="55">
        <f t="shared" si="27"/>
        <v>0</v>
      </c>
      <c r="CN6" s="56">
        <f t="shared" si="28"/>
        <v>0</v>
      </c>
      <c r="CO6" s="49"/>
      <c r="CP6" s="50"/>
      <c r="CQ6" s="57"/>
      <c r="CR6" s="57"/>
      <c r="CS6" s="57"/>
      <c r="CT6" s="57"/>
      <c r="CU6" s="57"/>
      <c r="CV6" s="53">
        <f t="shared" si="29"/>
        <v>0</v>
      </c>
      <c r="CW6" s="54">
        <f t="shared" si="30"/>
        <v>0</v>
      </c>
      <c r="CX6" s="55">
        <f t="shared" si="31"/>
        <v>0</v>
      </c>
      <c r="CY6" s="56">
        <f t="shared" si="32"/>
        <v>0</v>
      </c>
      <c r="CZ6" s="49"/>
      <c r="DA6" s="50"/>
      <c r="DB6" s="57"/>
      <c r="DC6" s="57"/>
      <c r="DD6" s="57"/>
      <c r="DE6" s="57"/>
      <c r="DF6" s="57"/>
      <c r="DG6" s="53">
        <f t="shared" si="33"/>
        <v>0</v>
      </c>
      <c r="DH6" s="54">
        <f t="shared" si="34"/>
        <v>0</v>
      </c>
      <c r="DI6" s="55">
        <f t="shared" si="35"/>
        <v>0</v>
      </c>
      <c r="DJ6" s="56">
        <f t="shared" si="36"/>
        <v>0</v>
      </c>
    </row>
    <row r="7" spans="1:114" s="35" customFormat="1" ht="12.75">
      <c r="A7" s="38">
        <v>5</v>
      </c>
      <c r="B7" s="58" t="s">
        <v>94</v>
      </c>
      <c r="C7" s="39"/>
      <c r="D7" s="39"/>
      <c r="E7" s="39"/>
      <c r="F7" s="59" t="s">
        <v>32</v>
      </c>
      <c r="G7" s="39"/>
      <c r="H7" s="40">
        <f>IF(AND(OR($H$2="Y",$I$2="Y"),J7&lt;5,K7&lt;5),IF(AND(J7=#REF!,K7=#REF!),#REF!+1,1),"")</f>
      </c>
      <c r="I7" s="41" t="e">
        <f>IF(AND($I$2="Y",K7&gt;0,OR(AND(H7=1,#REF!=10),AND(H7=2,#REF!=20),AND(H7=3,#REF!=30),AND(H7=4,#REF!=40),AND(H7=5,#REF!=50),AND(H7=6,H14=60),AND(H7=7,#REF!=70),AND(H7=8,#REF!=80),AND(H7=9,#REF!=90),AND(H7=10,H23=100))),VLOOKUP(K7-1,SortLookup!$A$13:$B$16,2,FALSE),"")</f>
        <v>#REF!</v>
      </c>
      <c r="J7" s="42">
        <f>IF(ISNA(VLOOKUP(F7,SortLookup!$A$1:$B$5,2,FALSE))," ",VLOOKUP(F7,SortLookup!$A$1:$B$5,2,FALSE))</f>
        <v>1</v>
      </c>
      <c r="K7" s="43" t="str">
        <f>IF(ISNA(VLOOKUP(G7,SortLookup!$A$7:$B$11,2,FALSE))," ",VLOOKUP(G7,SortLookup!$A$7:$B$11,2,FALSE))</f>
        <v> </v>
      </c>
      <c r="L7" s="44">
        <f t="shared" si="0"/>
        <v>113.72</v>
      </c>
      <c r="M7" s="45">
        <f t="shared" si="1"/>
        <v>72.72</v>
      </c>
      <c r="N7" s="46">
        <f t="shared" si="2"/>
        <v>15</v>
      </c>
      <c r="O7" s="47">
        <f t="shared" si="3"/>
        <v>26</v>
      </c>
      <c r="P7" s="48">
        <f t="shared" si="4"/>
        <v>52</v>
      </c>
      <c r="Q7" s="49">
        <v>10.69</v>
      </c>
      <c r="R7" s="50"/>
      <c r="S7" s="50"/>
      <c r="T7" s="50"/>
      <c r="U7" s="50"/>
      <c r="V7" s="50"/>
      <c r="W7" s="50"/>
      <c r="X7" s="51">
        <v>9</v>
      </c>
      <c r="Y7" s="51"/>
      <c r="Z7" s="51"/>
      <c r="AA7" s="51"/>
      <c r="AB7" s="52"/>
      <c r="AC7" s="53">
        <f t="shared" si="5"/>
        <v>10.69</v>
      </c>
      <c r="AD7" s="54">
        <f t="shared" si="6"/>
        <v>4.5</v>
      </c>
      <c r="AE7" s="55">
        <f t="shared" si="7"/>
        <v>0</v>
      </c>
      <c r="AF7" s="56">
        <f t="shared" si="8"/>
        <v>15.19</v>
      </c>
      <c r="AG7" s="49">
        <v>19.66</v>
      </c>
      <c r="AH7" s="50"/>
      <c r="AI7" s="50"/>
      <c r="AJ7" s="50"/>
      <c r="AK7" s="57">
        <v>25</v>
      </c>
      <c r="AL7" s="51"/>
      <c r="AM7" s="51"/>
      <c r="AN7" s="51">
        <v>3</v>
      </c>
      <c r="AO7" s="51"/>
      <c r="AP7" s="53">
        <f t="shared" si="9"/>
        <v>19.66</v>
      </c>
      <c r="AQ7" s="54">
        <f t="shared" si="10"/>
        <v>12.5</v>
      </c>
      <c r="AR7" s="55">
        <f t="shared" si="11"/>
        <v>15</v>
      </c>
      <c r="AS7" s="56">
        <f t="shared" si="12"/>
        <v>47.16</v>
      </c>
      <c r="AT7" s="49">
        <v>14.77</v>
      </c>
      <c r="AU7" s="50"/>
      <c r="AV7" s="50"/>
      <c r="AW7" s="51">
        <v>12</v>
      </c>
      <c r="AX7" s="51"/>
      <c r="AY7" s="51"/>
      <c r="AZ7" s="51"/>
      <c r="BA7" s="51"/>
      <c r="BB7" s="53">
        <f t="shared" si="13"/>
        <v>14.77</v>
      </c>
      <c r="BC7" s="54">
        <f t="shared" si="14"/>
        <v>6</v>
      </c>
      <c r="BD7" s="55">
        <f t="shared" si="15"/>
        <v>0</v>
      </c>
      <c r="BE7" s="56">
        <f t="shared" si="16"/>
        <v>20.77</v>
      </c>
      <c r="BF7" s="49">
        <v>27.6</v>
      </c>
      <c r="BG7" s="50"/>
      <c r="BH7" s="50"/>
      <c r="BI7" s="51">
        <v>6</v>
      </c>
      <c r="BJ7" s="51"/>
      <c r="BK7" s="51"/>
      <c r="BL7" s="51"/>
      <c r="BM7" s="57"/>
      <c r="BN7" s="53">
        <f t="shared" si="17"/>
        <v>27.6</v>
      </c>
      <c r="BO7" s="54">
        <f t="shared" si="18"/>
        <v>3</v>
      </c>
      <c r="BP7" s="55">
        <f t="shared" si="19"/>
        <v>0</v>
      </c>
      <c r="BQ7" s="56">
        <f t="shared" si="20"/>
        <v>30.6</v>
      </c>
      <c r="BR7" s="49"/>
      <c r="BS7" s="50"/>
      <c r="BT7" s="50"/>
      <c r="BU7" s="51"/>
      <c r="BV7" s="51"/>
      <c r="BW7" s="51"/>
      <c r="BX7" s="51"/>
      <c r="BY7" s="57"/>
      <c r="BZ7" s="53">
        <f t="shared" si="21"/>
        <v>0</v>
      </c>
      <c r="CA7" s="54">
        <f t="shared" si="22"/>
        <v>0</v>
      </c>
      <c r="CB7" s="55">
        <f t="shared" si="23"/>
        <v>0</v>
      </c>
      <c r="CC7" s="56">
        <f t="shared" si="24"/>
        <v>0</v>
      </c>
      <c r="CD7" s="49"/>
      <c r="CE7" s="50"/>
      <c r="CF7" s="57"/>
      <c r="CG7" s="57"/>
      <c r="CH7" s="57"/>
      <c r="CI7" s="57"/>
      <c r="CJ7" s="57"/>
      <c r="CK7" s="53">
        <f t="shared" si="25"/>
        <v>0</v>
      </c>
      <c r="CL7" s="54">
        <f t="shared" si="26"/>
        <v>0</v>
      </c>
      <c r="CM7" s="55">
        <f t="shared" si="27"/>
        <v>0</v>
      </c>
      <c r="CN7" s="56">
        <f t="shared" si="28"/>
        <v>0</v>
      </c>
      <c r="CO7" s="49"/>
      <c r="CP7" s="50"/>
      <c r="CQ7" s="57"/>
      <c r="CR7" s="57"/>
      <c r="CS7" s="57"/>
      <c r="CT7" s="57"/>
      <c r="CU7" s="57"/>
      <c r="CV7" s="53">
        <f t="shared" si="29"/>
        <v>0</v>
      </c>
      <c r="CW7" s="54">
        <f t="shared" si="30"/>
        <v>0</v>
      </c>
      <c r="CX7" s="55">
        <f t="shared" si="31"/>
        <v>0</v>
      </c>
      <c r="CY7" s="56">
        <f t="shared" si="32"/>
        <v>0</v>
      </c>
      <c r="CZ7" s="49"/>
      <c r="DA7" s="50"/>
      <c r="DB7" s="57"/>
      <c r="DC7" s="57"/>
      <c r="DD7" s="57"/>
      <c r="DE7" s="57"/>
      <c r="DF7" s="57"/>
      <c r="DG7" s="53">
        <f t="shared" si="33"/>
        <v>0</v>
      </c>
      <c r="DH7" s="54">
        <f t="shared" si="34"/>
        <v>0</v>
      </c>
      <c r="DI7" s="55">
        <f t="shared" si="35"/>
        <v>0</v>
      </c>
      <c r="DJ7" s="56">
        <f t="shared" si="36"/>
        <v>0</v>
      </c>
    </row>
    <row r="8" spans="1:114" s="35" customFormat="1" ht="12.75">
      <c r="A8" s="38">
        <v>6</v>
      </c>
      <c r="B8" s="58" t="s">
        <v>95</v>
      </c>
      <c r="C8" s="39"/>
      <c r="D8" s="39"/>
      <c r="E8" s="39"/>
      <c r="F8" s="39" t="s">
        <v>32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IF(AND($I$2="Y",K8&gt;0,OR(AND(H8=1,#REF!=10),AND(H8=2,#REF!=20),AND(H8=3,#REF!=30),AND(H8=4,#REF!=40),AND(H8=5,#REF!=50),AND(H8=6,#REF!=60),AND(H8=7,#REF!=70),AND(H8=8,H11=80),AND(H8=9,#REF!=90),AND(H8=10,H25=100))),VLOOKUP(K8-1,SortLookup!$A$13:$B$16,2,FALSE),"")</f>
        <v>#REF!</v>
      </c>
      <c r="J8" s="42">
        <f>IF(ISNA(VLOOKUP(F8,SortLookup!$A$1:$B$5,2,FALSE))," ",VLOOKUP(F8,SortLookup!$A$1:$B$5,2,FALSE))</f>
        <v>1</v>
      </c>
      <c r="K8" s="43" t="str">
        <f>IF(ISNA(VLOOKUP(G8,SortLookup!$A$7:$B$11,2,FALSE))," ",VLOOKUP(G8,SortLookup!$A$7:$B$11,2,FALSE))</f>
        <v> </v>
      </c>
      <c r="L8" s="44">
        <f t="shared" si="0"/>
        <v>116.54</v>
      </c>
      <c r="M8" s="45">
        <f t="shared" si="1"/>
        <v>82.04</v>
      </c>
      <c r="N8" s="46">
        <f t="shared" si="2"/>
        <v>3</v>
      </c>
      <c r="O8" s="47">
        <f t="shared" si="3"/>
        <v>31.5</v>
      </c>
      <c r="P8" s="48">
        <f t="shared" si="4"/>
        <v>63</v>
      </c>
      <c r="Q8" s="49">
        <v>9.44</v>
      </c>
      <c r="R8" s="50"/>
      <c r="S8" s="50"/>
      <c r="T8" s="50"/>
      <c r="U8" s="50"/>
      <c r="V8" s="50"/>
      <c r="W8" s="50"/>
      <c r="X8" s="51">
        <v>9</v>
      </c>
      <c r="Y8" s="51"/>
      <c r="Z8" s="51"/>
      <c r="AA8" s="51"/>
      <c r="AB8" s="52"/>
      <c r="AC8" s="53">
        <f t="shared" si="5"/>
        <v>9.44</v>
      </c>
      <c r="AD8" s="54">
        <f t="shared" si="6"/>
        <v>4.5</v>
      </c>
      <c r="AE8" s="55">
        <f t="shared" si="7"/>
        <v>0</v>
      </c>
      <c r="AF8" s="56">
        <f t="shared" si="8"/>
        <v>13.94</v>
      </c>
      <c r="AG8" s="49">
        <v>23.97</v>
      </c>
      <c r="AH8" s="50"/>
      <c r="AI8" s="50"/>
      <c r="AJ8" s="50"/>
      <c r="AK8" s="57">
        <v>20</v>
      </c>
      <c r="AL8" s="51">
        <v>1</v>
      </c>
      <c r="AM8" s="51"/>
      <c r="AN8" s="51"/>
      <c r="AO8" s="51"/>
      <c r="AP8" s="53">
        <f t="shared" si="9"/>
        <v>23.97</v>
      </c>
      <c r="AQ8" s="54">
        <f t="shared" si="10"/>
        <v>10</v>
      </c>
      <c r="AR8" s="55">
        <f t="shared" si="11"/>
        <v>3</v>
      </c>
      <c r="AS8" s="56">
        <f t="shared" si="12"/>
        <v>36.97</v>
      </c>
      <c r="AT8" s="49">
        <v>16.23</v>
      </c>
      <c r="AU8" s="50"/>
      <c r="AV8" s="50"/>
      <c r="AW8" s="51">
        <v>12</v>
      </c>
      <c r="AX8" s="51"/>
      <c r="AY8" s="51"/>
      <c r="AZ8" s="51"/>
      <c r="BA8" s="51"/>
      <c r="BB8" s="53">
        <f t="shared" si="13"/>
        <v>16.23</v>
      </c>
      <c r="BC8" s="54">
        <f t="shared" si="14"/>
        <v>6</v>
      </c>
      <c r="BD8" s="55">
        <f t="shared" si="15"/>
        <v>0</v>
      </c>
      <c r="BE8" s="56">
        <f t="shared" si="16"/>
        <v>22.23</v>
      </c>
      <c r="BF8" s="49">
        <v>32.4</v>
      </c>
      <c r="BG8" s="50"/>
      <c r="BH8" s="50"/>
      <c r="BI8" s="51">
        <v>22</v>
      </c>
      <c r="BJ8" s="51"/>
      <c r="BK8" s="51"/>
      <c r="BL8" s="51"/>
      <c r="BM8" s="57"/>
      <c r="BN8" s="53">
        <f t="shared" si="17"/>
        <v>32.4</v>
      </c>
      <c r="BO8" s="54">
        <f t="shared" si="18"/>
        <v>11</v>
      </c>
      <c r="BP8" s="55">
        <f t="shared" si="19"/>
        <v>0</v>
      </c>
      <c r="BQ8" s="56">
        <f t="shared" si="20"/>
        <v>43.4</v>
      </c>
      <c r="BR8" s="49"/>
      <c r="BS8" s="50"/>
      <c r="BT8" s="50"/>
      <c r="BU8" s="51"/>
      <c r="BV8" s="51"/>
      <c r="BW8" s="51"/>
      <c r="BX8" s="51"/>
      <c r="BY8" s="57"/>
      <c r="BZ8" s="53">
        <f t="shared" si="21"/>
        <v>0</v>
      </c>
      <c r="CA8" s="54">
        <f t="shared" si="22"/>
        <v>0</v>
      </c>
      <c r="CB8" s="55">
        <f t="shared" si="23"/>
        <v>0</v>
      </c>
      <c r="CC8" s="56">
        <f t="shared" si="24"/>
        <v>0</v>
      </c>
      <c r="CD8" s="49"/>
      <c r="CE8" s="50"/>
      <c r="CF8" s="57"/>
      <c r="CG8" s="57"/>
      <c r="CH8" s="57"/>
      <c r="CI8" s="57"/>
      <c r="CJ8" s="57"/>
      <c r="CK8" s="53">
        <f t="shared" si="25"/>
        <v>0</v>
      </c>
      <c r="CL8" s="54">
        <f t="shared" si="26"/>
        <v>0</v>
      </c>
      <c r="CM8" s="55">
        <f t="shared" si="27"/>
        <v>0</v>
      </c>
      <c r="CN8" s="56">
        <f t="shared" si="28"/>
        <v>0</v>
      </c>
      <c r="CO8" s="49"/>
      <c r="CP8" s="50"/>
      <c r="CQ8" s="57"/>
      <c r="CR8" s="57"/>
      <c r="CS8" s="57"/>
      <c r="CT8" s="57"/>
      <c r="CU8" s="57"/>
      <c r="CV8" s="53">
        <f t="shared" si="29"/>
        <v>0</v>
      </c>
      <c r="CW8" s="54">
        <f t="shared" si="30"/>
        <v>0</v>
      </c>
      <c r="CX8" s="55">
        <f t="shared" si="31"/>
        <v>0</v>
      </c>
      <c r="CY8" s="56">
        <f t="shared" si="32"/>
        <v>0</v>
      </c>
      <c r="CZ8" s="49"/>
      <c r="DA8" s="50"/>
      <c r="DB8" s="57"/>
      <c r="DC8" s="57"/>
      <c r="DD8" s="57"/>
      <c r="DE8" s="57"/>
      <c r="DF8" s="57"/>
      <c r="DG8" s="53">
        <f t="shared" si="33"/>
        <v>0</v>
      </c>
      <c r="DH8" s="54">
        <f t="shared" si="34"/>
        <v>0</v>
      </c>
      <c r="DI8" s="55">
        <f t="shared" si="35"/>
        <v>0</v>
      </c>
      <c r="DJ8" s="56">
        <f t="shared" si="36"/>
        <v>0</v>
      </c>
    </row>
    <row r="9" spans="1:114" s="35" customFormat="1" ht="12.75">
      <c r="A9" s="38">
        <v>7</v>
      </c>
      <c r="B9" s="58" t="s">
        <v>85</v>
      </c>
      <c r="C9" s="39"/>
      <c r="D9" s="39"/>
      <c r="E9" s="39"/>
      <c r="F9" s="59" t="s">
        <v>31</v>
      </c>
      <c r="G9" s="39"/>
      <c r="H9" s="40">
        <f>IF(AND(OR($H$2="Y",$I$2="Y"),J9&lt;5,K9&lt;5),IF(AND(J9=#REF!,K9=#REF!),#REF!+1,1),"")</f>
      </c>
      <c r="I9" s="41" t="e">
        <f>IF(AND($I$2="Y",K9&gt;0,OR(AND(H9=1,#REF!=10),AND(H9=2,#REF!=20),AND(H9=3,#REF!=30),AND(H9=4,#REF!=40),AND(H9=5,#REF!=50),AND(H9=6,#REF!=60),AND(H9=7,#REF!=70),AND(H9=8,#REF!=80),AND(H9=9,#REF!=90),AND(H9=10,H25=100))),VLOOKUP(K9-1,SortLookup!$A$13:$B$16,2,FALSE),"")</f>
        <v>#REF!</v>
      </c>
      <c r="J9" s="42">
        <f>IF(ISNA(VLOOKUP(F9,SortLookup!$A$1:$B$5,2,FALSE))," ",VLOOKUP(F9,SortLookup!$A$1:$B$5,2,FALSE))</f>
        <v>0</v>
      </c>
      <c r="K9" s="43" t="str">
        <f>IF(ISNA(VLOOKUP(G9,SortLookup!$A$7:$B$11,2,FALSE))," ",VLOOKUP(G9,SortLookup!$A$7:$B$11,2,FALSE))</f>
        <v> </v>
      </c>
      <c r="L9" s="44">
        <f t="shared" si="0"/>
        <v>117.62</v>
      </c>
      <c r="M9" s="45">
        <f t="shared" si="1"/>
        <v>97.12</v>
      </c>
      <c r="N9" s="46">
        <f t="shared" si="2"/>
        <v>5</v>
      </c>
      <c r="O9" s="47">
        <f t="shared" si="3"/>
        <v>15.5</v>
      </c>
      <c r="P9" s="48">
        <f t="shared" si="4"/>
        <v>31</v>
      </c>
      <c r="Q9" s="49">
        <v>9.61</v>
      </c>
      <c r="R9" s="50"/>
      <c r="S9" s="50"/>
      <c r="T9" s="50"/>
      <c r="U9" s="50"/>
      <c r="V9" s="50"/>
      <c r="W9" s="50"/>
      <c r="X9" s="51">
        <v>4</v>
      </c>
      <c r="Y9" s="51"/>
      <c r="Z9" s="51"/>
      <c r="AA9" s="51"/>
      <c r="AB9" s="52"/>
      <c r="AC9" s="53">
        <f t="shared" si="5"/>
        <v>9.61</v>
      </c>
      <c r="AD9" s="54">
        <f t="shared" si="6"/>
        <v>2</v>
      </c>
      <c r="AE9" s="55">
        <f t="shared" si="7"/>
        <v>0</v>
      </c>
      <c r="AF9" s="56">
        <f t="shared" si="8"/>
        <v>11.61</v>
      </c>
      <c r="AG9" s="49">
        <v>28.58</v>
      </c>
      <c r="AH9" s="50"/>
      <c r="AI9" s="50"/>
      <c r="AJ9" s="50"/>
      <c r="AK9" s="57">
        <v>15</v>
      </c>
      <c r="AL9" s="51"/>
      <c r="AM9" s="51"/>
      <c r="AN9" s="51">
        <v>1</v>
      </c>
      <c r="AO9" s="51"/>
      <c r="AP9" s="53">
        <f t="shared" si="9"/>
        <v>28.58</v>
      </c>
      <c r="AQ9" s="54">
        <f t="shared" si="10"/>
        <v>7.5</v>
      </c>
      <c r="AR9" s="55">
        <f t="shared" si="11"/>
        <v>5</v>
      </c>
      <c r="AS9" s="56">
        <f t="shared" si="12"/>
        <v>41.08</v>
      </c>
      <c r="AT9" s="49">
        <v>22.63</v>
      </c>
      <c r="AU9" s="50"/>
      <c r="AV9" s="50"/>
      <c r="AW9" s="51">
        <v>9</v>
      </c>
      <c r="AX9" s="51"/>
      <c r="AY9" s="51"/>
      <c r="AZ9" s="51"/>
      <c r="BA9" s="51"/>
      <c r="BB9" s="53">
        <f t="shared" si="13"/>
        <v>22.63</v>
      </c>
      <c r="BC9" s="54">
        <f t="shared" si="14"/>
        <v>4.5</v>
      </c>
      <c r="BD9" s="55">
        <f t="shared" si="15"/>
        <v>0</v>
      </c>
      <c r="BE9" s="56">
        <f t="shared" si="16"/>
        <v>27.13</v>
      </c>
      <c r="BF9" s="49">
        <v>36.3</v>
      </c>
      <c r="BG9" s="50"/>
      <c r="BH9" s="50"/>
      <c r="BI9" s="51">
        <v>3</v>
      </c>
      <c r="BJ9" s="51"/>
      <c r="BK9" s="51"/>
      <c r="BL9" s="51"/>
      <c r="BM9" s="57"/>
      <c r="BN9" s="53">
        <f t="shared" si="17"/>
        <v>36.3</v>
      </c>
      <c r="BO9" s="54">
        <f t="shared" si="18"/>
        <v>1.5</v>
      </c>
      <c r="BP9" s="55">
        <f t="shared" si="19"/>
        <v>0</v>
      </c>
      <c r="BQ9" s="56">
        <f t="shared" si="20"/>
        <v>37.8</v>
      </c>
      <c r="BR9" s="49"/>
      <c r="BS9" s="50"/>
      <c r="BT9" s="50"/>
      <c r="BU9" s="51"/>
      <c r="BV9" s="51"/>
      <c r="BW9" s="51"/>
      <c r="BX9" s="51"/>
      <c r="BY9" s="57"/>
      <c r="BZ9" s="53">
        <f t="shared" si="21"/>
        <v>0</v>
      </c>
      <c r="CA9" s="54">
        <f t="shared" si="22"/>
        <v>0</v>
      </c>
      <c r="CB9" s="55">
        <f t="shared" si="23"/>
        <v>0</v>
      </c>
      <c r="CC9" s="56">
        <f t="shared" si="24"/>
        <v>0</v>
      </c>
      <c r="CD9" s="49"/>
      <c r="CE9" s="50"/>
      <c r="CF9" s="57"/>
      <c r="CG9" s="57"/>
      <c r="CH9" s="57"/>
      <c r="CI9" s="57"/>
      <c r="CJ9" s="57"/>
      <c r="CK9" s="53">
        <f t="shared" si="25"/>
        <v>0</v>
      </c>
      <c r="CL9" s="54">
        <f t="shared" si="26"/>
        <v>0</v>
      </c>
      <c r="CM9" s="55">
        <f t="shared" si="27"/>
        <v>0</v>
      </c>
      <c r="CN9" s="56">
        <f t="shared" si="28"/>
        <v>0</v>
      </c>
      <c r="CO9" s="49"/>
      <c r="CP9" s="50"/>
      <c r="CQ9" s="57"/>
      <c r="CR9" s="57"/>
      <c r="CS9" s="57"/>
      <c r="CT9" s="57"/>
      <c r="CU9" s="57"/>
      <c r="CV9" s="53">
        <f t="shared" si="29"/>
        <v>0</v>
      </c>
      <c r="CW9" s="54">
        <f t="shared" si="30"/>
        <v>0</v>
      </c>
      <c r="CX9" s="55">
        <f t="shared" si="31"/>
        <v>0</v>
      </c>
      <c r="CY9" s="56">
        <f t="shared" si="32"/>
        <v>0</v>
      </c>
      <c r="CZ9" s="49"/>
      <c r="DA9" s="50"/>
      <c r="DB9" s="57"/>
      <c r="DC9" s="57"/>
      <c r="DD9" s="57"/>
      <c r="DE9" s="57"/>
      <c r="DF9" s="57"/>
      <c r="DG9" s="53">
        <f t="shared" si="33"/>
        <v>0</v>
      </c>
      <c r="DH9" s="54">
        <f t="shared" si="34"/>
        <v>0</v>
      </c>
      <c r="DI9" s="55">
        <f t="shared" si="35"/>
        <v>0</v>
      </c>
      <c r="DJ9" s="56">
        <f t="shared" si="36"/>
        <v>0</v>
      </c>
    </row>
    <row r="10" spans="1:114" s="35" customFormat="1" ht="12.75">
      <c r="A10" s="38">
        <v>8</v>
      </c>
      <c r="B10" s="58" t="s">
        <v>96</v>
      </c>
      <c r="C10" s="39"/>
      <c r="D10" s="39"/>
      <c r="E10" s="39"/>
      <c r="F10" s="59" t="s">
        <v>31</v>
      </c>
      <c r="G10" s="39"/>
      <c r="H10" s="40">
        <f>IF(AND(OR($H$2="Y",$I$2="Y"),J10&lt;5,K10&lt;5),IF(AND(J10=#REF!,K10=#REF!),#REF!+1,1),"")</f>
      </c>
      <c r="I10" s="41" t="e">
        <f>IF(AND($I$2="Y",K10&gt;0,OR(AND(H10=1,#REF!=10),AND(H10=2,#REF!=20),AND(H10=3,#REF!=30),AND(H10=4,#REF!=40),AND(H10=5,#REF!=50),AND(H10=6,#REF!=60),AND(H10=7,#REF!=70),AND(H10=8,#REF!=80),AND(H10=9,H17=90),AND(H10=10,H26=100))),VLOOKUP(K10-1,SortLookup!$A$13:$B$16,2,FALSE),"")</f>
        <v>#REF!</v>
      </c>
      <c r="J10" s="42">
        <f>IF(ISNA(VLOOKUP(F10,SortLookup!$A$1:$B$5,2,FALSE))," ",VLOOKUP(F10,SortLookup!$A$1:$B$5,2,FALSE))</f>
        <v>0</v>
      </c>
      <c r="K10" s="43" t="str">
        <f>IF(ISNA(VLOOKUP(G10,SortLookup!$A$7:$B$11,2,FALSE))," ",VLOOKUP(G10,SortLookup!$A$7:$B$11,2,FALSE))</f>
        <v> </v>
      </c>
      <c r="L10" s="44">
        <f t="shared" si="0"/>
        <v>118.98</v>
      </c>
      <c r="M10" s="45">
        <f t="shared" si="1"/>
        <v>82.48</v>
      </c>
      <c r="N10" s="46">
        <f t="shared" si="2"/>
        <v>10</v>
      </c>
      <c r="O10" s="47">
        <f t="shared" si="3"/>
        <v>26.5</v>
      </c>
      <c r="P10" s="48">
        <f t="shared" si="4"/>
        <v>53</v>
      </c>
      <c r="Q10" s="49">
        <v>9.2</v>
      </c>
      <c r="R10" s="50"/>
      <c r="S10" s="50"/>
      <c r="T10" s="50"/>
      <c r="U10" s="50"/>
      <c r="V10" s="50"/>
      <c r="W10" s="50"/>
      <c r="X10" s="51">
        <v>6</v>
      </c>
      <c r="Y10" s="51"/>
      <c r="Z10" s="51"/>
      <c r="AA10" s="51">
        <v>1</v>
      </c>
      <c r="AB10" s="52"/>
      <c r="AC10" s="53">
        <f t="shared" si="5"/>
        <v>9.2</v>
      </c>
      <c r="AD10" s="54">
        <f t="shared" si="6"/>
        <v>3</v>
      </c>
      <c r="AE10" s="55">
        <f t="shared" si="7"/>
        <v>5</v>
      </c>
      <c r="AF10" s="56">
        <f t="shared" si="8"/>
        <v>17.2</v>
      </c>
      <c r="AG10" s="49">
        <v>26.86</v>
      </c>
      <c r="AH10" s="50"/>
      <c r="AI10" s="50"/>
      <c r="AJ10" s="50"/>
      <c r="AK10" s="57">
        <v>17</v>
      </c>
      <c r="AL10" s="51"/>
      <c r="AM10" s="51"/>
      <c r="AN10" s="51">
        <v>1</v>
      </c>
      <c r="AO10" s="51"/>
      <c r="AP10" s="53">
        <f t="shared" si="9"/>
        <v>26.86</v>
      </c>
      <c r="AQ10" s="54">
        <f t="shared" si="10"/>
        <v>8.5</v>
      </c>
      <c r="AR10" s="55">
        <f t="shared" si="11"/>
        <v>5</v>
      </c>
      <c r="AS10" s="56">
        <f t="shared" si="12"/>
        <v>40.36</v>
      </c>
      <c r="AT10" s="49">
        <v>13.72</v>
      </c>
      <c r="AU10" s="50"/>
      <c r="AV10" s="50"/>
      <c r="AW10" s="51">
        <v>19</v>
      </c>
      <c r="AX10" s="51"/>
      <c r="AY10" s="51"/>
      <c r="AZ10" s="51"/>
      <c r="BA10" s="51"/>
      <c r="BB10" s="53">
        <f t="shared" si="13"/>
        <v>13.72</v>
      </c>
      <c r="BC10" s="54">
        <f t="shared" si="14"/>
        <v>9.5</v>
      </c>
      <c r="BD10" s="55">
        <f t="shared" si="15"/>
        <v>0</v>
      </c>
      <c r="BE10" s="56">
        <f t="shared" si="16"/>
        <v>23.22</v>
      </c>
      <c r="BF10" s="49">
        <v>32.7</v>
      </c>
      <c r="BG10" s="50"/>
      <c r="BH10" s="50"/>
      <c r="BI10" s="51">
        <v>11</v>
      </c>
      <c r="BJ10" s="51"/>
      <c r="BK10" s="51"/>
      <c r="BL10" s="51"/>
      <c r="BM10" s="57"/>
      <c r="BN10" s="53">
        <f t="shared" si="17"/>
        <v>32.7</v>
      </c>
      <c r="BO10" s="54">
        <f t="shared" si="18"/>
        <v>5.5</v>
      </c>
      <c r="BP10" s="55">
        <f t="shared" si="19"/>
        <v>0</v>
      </c>
      <c r="BQ10" s="56">
        <f t="shared" si="20"/>
        <v>38.2</v>
      </c>
      <c r="BR10" s="49"/>
      <c r="BS10" s="50"/>
      <c r="BT10" s="50"/>
      <c r="BU10" s="51"/>
      <c r="BV10" s="51"/>
      <c r="BW10" s="51"/>
      <c r="BX10" s="51"/>
      <c r="BY10" s="57"/>
      <c r="BZ10" s="53">
        <f t="shared" si="21"/>
        <v>0</v>
      </c>
      <c r="CA10" s="54">
        <f t="shared" si="22"/>
        <v>0</v>
      </c>
      <c r="CB10" s="55">
        <f t="shared" si="23"/>
        <v>0</v>
      </c>
      <c r="CC10" s="56">
        <f t="shared" si="24"/>
        <v>0</v>
      </c>
      <c r="CD10" s="49"/>
      <c r="CE10" s="50"/>
      <c r="CF10" s="57"/>
      <c r="CG10" s="57"/>
      <c r="CH10" s="57"/>
      <c r="CI10" s="57"/>
      <c r="CJ10" s="57"/>
      <c r="CK10" s="53">
        <f t="shared" si="25"/>
        <v>0</v>
      </c>
      <c r="CL10" s="54">
        <f t="shared" si="26"/>
        <v>0</v>
      </c>
      <c r="CM10" s="55">
        <f t="shared" si="27"/>
        <v>0</v>
      </c>
      <c r="CN10" s="56">
        <f t="shared" si="28"/>
        <v>0</v>
      </c>
      <c r="CO10" s="49"/>
      <c r="CP10" s="50"/>
      <c r="CQ10" s="57"/>
      <c r="CR10" s="57"/>
      <c r="CS10" s="57"/>
      <c r="CT10" s="57"/>
      <c r="CU10" s="57"/>
      <c r="CV10" s="53">
        <f t="shared" si="29"/>
        <v>0</v>
      </c>
      <c r="CW10" s="54">
        <f t="shared" si="30"/>
        <v>0</v>
      </c>
      <c r="CX10" s="55">
        <f t="shared" si="31"/>
        <v>0</v>
      </c>
      <c r="CY10" s="56">
        <f t="shared" si="32"/>
        <v>0</v>
      </c>
      <c r="CZ10" s="49"/>
      <c r="DA10" s="50"/>
      <c r="DB10" s="57"/>
      <c r="DC10" s="57"/>
      <c r="DD10" s="57"/>
      <c r="DE10" s="57"/>
      <c r="DF10" s="57"/>
      <c r="DG10" s="53">
        <f t="shared" si="33"/>
        <v>0</v>
      </c>
      <c r="DH10" s="54">
        <f t="shared" si="34"/>
        <v>0</v>
      </c>
      <c r="DI10" s="55">
        <f t="shared" si="35"/>
        <v>0</v>
      </c>
      <c r="DJ10" s="56">
        <f t="shared" si="36"/>
        <v>0</v>
      </c>
    </row>
    <row r="11" spans="1:114" s="35" customFormat="1" ht="12.75">
      <c r="A11" s="38">
        <v>9</v>
      </c>
      <c r="B11" s="58" t="s">
        <v>97</v>
      </c>
      <c r="C11" s="39"/>
      <c r="D11" s="39"/>
      <c r="E11" s="39"/>
      <c r="F11" s="59" t="s">
        <v>32</v>
      </c>
      <c r="G11" s="39"/>
      <c r="H11" s="40">
        <f>IF(AND(OR($H$2="Y",$I$2="Y"),J11&lt;5,K11&lt;5),IF(AND(J11=#REF!,K11=#REF!),#REF!+1,1),"")</f>
      </c>
      <c r="I11" s="41" t="e">
        <f>IF(AND($I$2="Y",K11&gt;0,OR(AND(H11=1,#REF!=10),AND(H11=2,#REF!=20),AND(H11=3,#REF!=30),AND(H11=4,#REF!=40),AND(H11=5,#REF!=50),AND(H11=6,#REF!=60),AND(H11=7,#REF!=70),AND(H11=8,#REF!=80),AND(H11=9,H18=90),AND(H11=10,H27=100))),VLOOKUP(K11-1,SortLookup!$A$13:$B$16,2,FALSE),"")</f>
        <v>#REF!</v>
      </c>
      <c r="J11" s="42">
        <f>IF(ISNA(VLOOKUP(F11,SortLookup!$A$1:$B$5,2,FALSE))," ",VLOOKUP(F11,SortLookup!$A$1:$B$5,2,FALSE))</f>
        <v>1</v>
      </c>
      <c r="K11" s="43" t="str">
        <f>IF(ISNA(VLOOKUP(G11,SortLookup!$A$7:$B$11,2,FALSE))," ",VLOOKUP(G11,SortLookup!$A$7:$B$11,2,FALSE))</f>
        <v> </v>
      </c>
      <c r="L11" s="44">
        <f t="shared" si="0"/>
        <v>120.17</v>
      </c>
      <c r="M11" s="45">
        <f t="shared" si="1"/>
        <v>95.17</v>
      </c>
      <c r="N11" s="46">
        <f t="shared" si="2"/>
        <v>10</v>
      </c>
      <c r="O11" s="47">
        <f t="shared" si="3"/>
        <v>15</v>
      </c>
      <c r="P11" s="48">
        <f t="shared" si="4"/>
        <v>30</v>
      </c>
      <c r="Q11" s="49">
        <v>9.86</v>
      </c>
      <c r="R11" s="50"/>
      <c r="S11" s="50"/>
      <c r="T11" s="50"/>
      <c r="U11" s="50"/>
      <c r="V11" s="50"/>
      <c r="W11" s="50"/>
      <c r="X11" s="51">
        <v>4</v>
      </c>
      <c r="Y11" s="51"/>
      <c r="Z11" s="51"/>
      <c r="AA11" s="51"/>
      <c r="AB11" s="52"/>
      <c r="AC11" s="53">
        <f t="shared" si="5"/>
        <v>9.86</v>
      </c>
      <c r="AD11" s="54">
        <f t="shared" si="6"/>
        <v>2</v>
      </c>
      <c r="AE11" s="55">
        <f t="shared" si="7"/>
        <v>0</v>
      </c>
      <c r="AF11" s="56">
        <f t="shared" si="8"/>
        <v>11.86</v>
      </c>
      <c r="AG11" s="49">
        <v>29.43</v>
      </c>
      <c r="AH11" s="50"/>
      <c r="AI11" s="50"/>
      <c r="AJ11" s="50"/>
      <c r="AK11" s="57">
        <v>12</v>
      </c>
      <c r="AL11" s="51"/>
      <c r="AM11" s="51"/>
      <c r="AN11" s="51">
        <v>1</v>
      </c>
      <c r="AO11" s="51"/>
      <c r="AP11" s="53">
        <f t="shared" si="9"/>
        <v>29.43</v>
      </c>
      <c r="AQ11" s="54">
        <f t="shared" si="10"/>
        <v>6</v>
      </c>
      <c r="AR11" s="55">
        <f t="shared" si="11"/>
        <v>5</v>
      </c>
      <c r="AS11" s="56">
        <f t="shared" si="12"/>
        <v>40.43</v>
      </c>
      <c r="AT11" s="49">
        <v>20.48</v>
      </c>
      <c r="AU11" s="50"/>
      <c r="AV11" s="50"/>
      <c r="AW11" s="51">
        <v>7</v>
      </c>
      <c r="AX11" s="51"/>
      <c r="AY11" s="51"/>
      <c r="AZ11" s="51"/>
      <c r="BA11" s="51"/>
      <c r="BB11" s="53">
        <f t="shared" si="13"/>
        <v>20.48</v>
      </c>
      <c r="BC11" s="54">
        <f t="shared" si="14"/>
        <v>3.5</v>
      </c>
      <c r="BD11" s="55">
        <f t="shared" si="15"/>
        <v>0</v>
      </c>
      <c r="BE11" s="56">
        <f t="shared" si="16"/>
        <v>23.98</v>
      </c>
      <c r="BF11" s="49">
        <v>35.4</v>
      </c>
      <c r="BG11" s="50"/>
      <c r="BH11" s="50"/>
      <c r="BI11" s="51">
        <v>7</v>
      </c>
      <c r="BJ11" s="51"/>
      <c r="BK11" s="51"/>
      <c r="BL11" s="51">
        <v>1</v>
      </c>
      <c r="BM11" s="57"/>
      <c r="BN11" s="53">
        <f t="shared" si="17"/>
        <v>35.4</v>
      </c>
      <c r="BO11" s="54">
        <f t="shared" si="18"/>
        <v>3.5</v>
      </c>
      <c r="BP11" s="55">
        <f t="shared" si="19"/>
        <v>5</v>
      </c>
      <c r="BQ11" s="56">
        <f t="shared" si="20"/>
        <v>43.9</v>
      </c>
      <c r="BR11" s="49"/>
      <c r="BS11" s="50"/>
      <c r="BT11" s="50"/>
      <c r="BU11" s="51"/>
      <c r="BV11" s="51"/>
      <c r="BW11" s="51"/>
      <c r="BX11" s="51"/>
      <c r="BY11" s="57"/>
      <c r="BZ11" s="53">
        <f t="shared" si="21"/>
        <v>0</v>
      </c>
      <c r="CA11" s="54">
        <f t="shared" si="22"/>
        <v>0</v>
      </c>
      <c r="CB11" s="55">
        <f t="shared" si="23"/>
        <v>0</v>
      </c>
      <c r="CC11" s="56">
        <f t="shared" si="24"/>
        <v>0</v>
      </c>
      <c r="CD11" s="49"/>
      <c r="CE11" s="50"/>
      <c r="CF11" s="57"/>
      <c r="CG11" s="57"/>
      <c r="CH11" s="57"/>
      <c r="CI11" s="57"/>
      <c r="CJ11" s="57"/>
      <c r="CK11" s="53">
        <f t="shared" si="25"/>
        <v>0</v>
      </c>
      <c r="CL11" s="54">
        <f t="shared" si="26"/>
        <v>0</v>
      </c>
      <c r="CM11" s="55">
        <f t="shared" si="27"/>
        <v>0</v>
      </c>
      <c r="CN11" s="56">
        <f t="shared" si="28"/>
        <v>0</v>
      </c>
      <c r="CO11" s="49"/>
      <c r="CP11" s="50"/>
      <c r="CQ11" s="57"/>
      <c r="CR11" s="57"/>
      <c r="CS11" s="57"/>
      <c r="CT11" s="57"/>
      <c r="CU11" s="57"/>
      <c r="CV11" s="53">
        <f t="shared" si="29"/>
        <v>0</v>
      </c>
      <c r="CW11" s="54">
        <f t="shared" si="30"/>
        <v>0</v>
      </c>
      <c r="CX11" s="55">
        <f t="shared" si="31"/>
        <v>0</v>
      </c>
      <c r="CY11" s="56">
        <f t="shared" si="32"/>
        <v>0</v>
      </c>
      <c r="CZ11" s="49"/>
      <c r="DA11" s="50"/>
      <c r="DB11" s="57"/>
      <c r="DC11" s="57"/>
      <c r="DD11" s="57"/>
      <c r="DE11" s="57"/>
      <c r="DF11" s="57"/>
      <c r="DG11" s="53">
        <f t="shared" si="33"/>
        <v>0</v>
      </c>
      <c r="DH11" s="54">
        <f t="shared" si="34"/>
        <v>0</v>
      </c>
      <c r="DI11" s="55">
        <f t="shared" si="35"/>
        <v>0</v>
      </c>
      <c r="DJ11" s="56">
        <f t="shared" si="36"/>
        <v>0</v>
      </c>
    </row>
    <row r="12" spans="1:114" s="35" customFormat="1" ht="12.75">
      <c r="A12" s="38">
        <v>10</v>
      </c>
      <c r="B12" s="58" t="s">
        <v>88</v>
      </c>
      <c r="C12" s="39"/>
      <c r="D12" s="39"/>
      <c r="E12" s="39"/>
      <c r="F12" s="39" t="s">
        <v>32</v>
      </c>
      <c r="G12" s="39"/>
      <c r="H12" s="40">
        <f>IF(AND(OR($H$2="Y",$I$2="Y"),J12&lt;5,K12&lt;5),IF(AND(J12=J11,K12=K11),H11+1,1),"")</f>
      </c>
      <c r="I12" s="41" t="e">
        <f>IF(AND($I$2="Y",K12&gt;0,OR(AND(H12=1,#REF!=10),AND(H12=2,#REF!=20),AND(H12=3,#REF!=30),AND(H12=4,#REF!=40),AND(H12=5,#REF!=50),AND(H12=6,#REF!=60),AND(H12=7,#REF!=70),AND(H12=8,#REF!=80),AND(H12=9,#REF!=90),AND(H12=10,H29=100))),VLOOKUP(K12-1,SortLookup!$A$13:$B$16,2,FALSE),"")</f>
        <v>#REF!</v>
      </c>
      <c r="J12" s="42">
        <f>IF(ISNA(VLOOKUP(F12,SortLookup!$A$1:$B$5,2,FALSE))," ",VLOOKUP(F12,SortLookup!$A$1:$B$5,2,FALSE))</f>
        <v>1</v>
      </c>
      <c r="K12" s="43" t="str">
        <f>IF(ISNA(VLOOKUP(G12,SortLookup!$A$7:$B$11,2,FALSE))," ",VLOOKUP(G12,SortLookup!$A$7:$B$11,2,FALSE))</f>
        <v> </v>
      </c>
      <c r="L12" s="44">
        <f t="shared" si="0"/>
        <v>121.3</v>
      </c>
      <c r="M12" s="45">
        <f t="shared" si="1"/>
        <v>83.8</v>
      </c>
      <c r="N12" s="46">
        <f t="shared" si="2"/>
        <v>10</v>
      </c>
      <c r="O12" s="47">
        <f t="shared" si="3"/>
        <v>27.5</v>
      </c>
      <c r="P12" s="48">
        <f t="shared" si="4"/>
        <v>55</v>
      </c>
      <c r="Q12" s="49">
        <v>7.51</v>
      </c>
      <c r="R12" s="50"/>
      <c r="S12" s="50"/>
      <c r="T12" s="50"/>
      <c r="U12" s="50"/>
      <c r="V12" s="50"/>
      <c r="W12" s="50"/>
      <c r="X12" s="51">
        <v>20</v>
      </c>
      <c r="Y12" s="51"/>
      <c r="Z12" s="51">
        <v>1</v>
      </c>
      <c r="AA12" s="51">
        <v>1</v>
      </c>
      <c r="AB12" s="52"/>
      <c r="AC12" s="53">
        <f t="shared" si="5"/>
        <v>7.51</v>
      </c>
      <c r="AD12" s="54">
        <f t="shared" si="6"/>
        <v>10</v>
      </c>
      <c r="AE12" s="55">
        <f t="shared" si="7"/>
        <v>10</v>
      </c>
      <c r="AF12" s="56">
        <f t="shared" si="8"/>
        <v>27.51</v>
      </c>
      <c r="AG12" s="49">
        <v>31.53</v>
      </c>
      <c r="AH12" s="50"/>
      <c r="AI12" s="50"/>
      <c r="AJ12" s="50"/>
      <c r="AK12" s="57">
        <v>11</v>
      </c>
      <c r="AL12" s="51"/>
      <c r="AM12" s="51"/>
      <c r="AN12" s="51"/>
      <c r="AO12" s="51"/>
      <c r="AP12" s="53">
        <f t="shared" si="9"/>
        <v>31.53</v>
      </c>
      <c r="AQ12" s="54">
        <f t="shared" si="10"/>
        <v>5.5</v>
      </c>
      <c r="AR12" s="55">
        <f t="shared" si="11"/>
        <v>0</v>
      </c>
      <c r="AS12" s="56">
        <f t="shared" si="12"/>
        <v>37.03</v>
      </c>
      <c r="AT12" s="49">
        <v>17.71</v>
      </c>
      <c r="AU12" s="50"/>
      <c r="AV12" s="50"/>
      <c r="AW12" s="51">
        <v>13</v>
      </c>
      <c r="AX12" s="51"/>
      <c r="AY12" s="51"/>
      <c r="AZ12" s="51"/>
      <c r="BA12" s="51"/>
      <c r="BB12" s="53">
        <f t="shared" si="13"/>
        <v>17.71</v>
      </c>
      <c r="BC12" s="54">
        <f t="shared" si="14"/>
        <v>6.5</v>
      </c>
      <c r="BD12" s="55">
        <f t="shared" si="15"/>
        <v>0</v>
      </c>
      <c r="BE12" s="56">
        <f t="shared" si="16"/>
        <v>24.21</v>
      </c>
      <c r="BF12" s="49">
        <v>27.05</v>
      </c>
      <c r="BG12" s="50"/>
      <c r="BH12" s="50"/>
      <c r="BI12" s="51">
        <v>11</v>
      </c>
      <c r="BJ12" s="51"/>
      <c r="BK12" s="51"/>
      <c r="BL12" s="51"/>
      <c r="BM12" s="57"/>
      <c r="BN12" s="53">
        <f t="shared" si="17"/>
        <v>27.05</v>
      </c>
      <c r="BO12" s="54">
        <f t="shared" si="18"/>
        <v>5.5</v>
      </c>
      <c r="BP12" s="55">
        <f t="shared" si="19"/>
        <v>0</v>
      </c>
      <c r="BQ12" s="56">
        <f t="shared" si="20"/>
        <v>32.55</v>
      </c>
      <c r="BR12" s="49"/>
      <c r="BS12" s="50"/>
      <c r="BT12" s="50"/>
      <c r="BU12" s="51"/>
      <c r="BV12" s="51"/>
      <c r="BW12" s="51"/>
      <c r="BX12" s="51"/>
      <c r="BY12" s="57"/>
      <c r="BZ12" s="53">
        <f t="shared" si="21"/>
        <v>0</v>
      </c>
      <c r="CA12" s="54">
        <f t="shared" si="22"/>
        <v>0</v>
      </c>
      <c r="CB12" s="55">
        <f t="shared" si="23"/>
        <v>0</v>
      </c>
      <c r="CC12" s="56">
        <f t="shared" si="24"/>
        <v>0</v>
      </c>
      <c r="CD12" s="49"/>
      <c r="CE12" s="50"/>
      <c r="CF12" s="57"/>
      <c r="CG12" s="57"/>
      <c r="CH12" s="57"/>
      <c r="CI12" s="57"/>
      <c r="CJ12" s="57"/>
      <c r="CK12" s="53">
        <f t="shared" si="25"/>
        <v>0</v>
      </c>
      <c r="CL12" s="54">
        <f t="shared" si="26"/>
        <v>0</v>
      </c>
      <c r="CM12" s="55">
        <f t="shared" si="27"/>
        <v>0</v>
      </c>
      <c r="CN12" s="56">
        <f t="shared" si="28"/>
        <v>0</v>
      </c>
      <c r="CO12" s="49"/>
      <c r="CP12" s="50"/>
      <c r="CQ12" s="57"/>
      <c r="CR12" s="57"/>
      <c r="CS12" s="57"/>
      <c r="CT12" s="57"/>
      <c r="CU12" s="57"/>
      <c r="CV12" s="53">
        <f t="shared" si="29"/>
        <v>0</v>
      </c>
      <c r="CW12" s="54">
        <f t="shared" si="30"/>
        <v>0</v>
      </c>
      <c r="CX12" s="55">
        <f t="shared" si="31"/>
        <v>0</v>
      </c>
      <c r="CY12" s="56">
        <f t="shared" si="32"/>
        <v>0</v>
      </c>
      <c r="CZ12" s="49"/>
      <c r="DA12" s="50"/>
      <c r="DB12" s="57"/>
      <c r="DC12" s="57"/>
      <c r="DD12" s="57"/>
      <c r="DE12" s="57"/>
      <c r="DF12" s="57"/>
      <c r="DG12" s="53">
        <f t="shared" si="33"/>
        <v>0</v>
      </c>
      <c r="DH12" s="54">
        <f t="shared" si="34"/>
        <v>0</v>
      </c>
      <c r="DI12" s="55">
        <f t="shared" si="35"/>
        <v>0</v>
      </c>
      <c r="DJ12" s="56">
        <f t="shared" si="36"/>
        <v>0</v>
      </c>
    </row>
    <row r="13" spans="1:114" s="35" customFormat="1" ht="12.75">
      <c r="A13" s="38">
        <v>11</v>
      </c>
      <c r="B13" s="58" t="s">
        <v>86</v>
      </c>
      <c r="C13" s="39"/>
      <c r="D13" s="39"/>
      <c r="E13" s="39"/>
      <c r="F13" s="59" t="s">
        <v>31</v>
      </c>
      <c r="G13" s="39"/>
      <c r="H13" s="40">
        <f>IF(AND(OR($H$2="Y",$I$2="Y"),J13&lt;5,K13&lt;5),IF(AND(J13=#REF!,K13=#REF!),#REF!+1,1),"")</f>
      </c>
      <c r="I13" s="41" t="e">
        <f>IF(AND($I$2="Y",K13&gt;0,OR(AND(H13=1,#REF!=10),AND(H13=2,#REF!=20),AND(H13=3,#REF!=30),AND(H13=4,#REF!=40),AND(H13=5,#REF!=50),AND(H13=6,#REF!=60),AND(H13=7,#REF!=70),AND(H13=8,H15=80),AND(H13=9,H20=90),AND(H13=10,H29=100))),VLOOKUP(K13-1,SortLookup!$A$13:$B$16,2,FALSE),"")</f>
        <v>#REF!</v>
      </c>
      <c r="J13" s="42">
        <f>IF(ISNA(VLOOKUP(F13,SortLookup!$A$1:$B$5,2,FALSE))," ",VLOOKUP(F13,SortLookup!$A$1:$B$5,2,FALSE))</f>
        <v>0</v>
      </c>
      <c r="K13" s="43" t="str">
        <f>IF(ISNA(VLOOKUP(G13,SortLookup!$A$7:$B$11,2,FALSE))," ",VLOOKUP(G13,SortLookup!$A$7:$B$11,2,FALSE))</f>
        <v> </v>
      </c>
      <c r="L13" s="44">
        <f t="shared" si="0"/>
        <v>132.68</v>
      </c>
      <c r="M13" s="45">
        <f t="shared" si="1"/>
        <v>84.68</v>
      </c>
      <c r="N13" s="46">
        <f t="shared" si="2"/>
        <v>23</v>
      </c>
      <c r="O13" s="47">
        <f t="shared" si="3"/>
        <v>25</v>
      </c>
      <c r="P13" s="48">
        <f t="shared" si="4"/>
        <v>50</v>
      </c>
      <c r="Q13" s="49">
        <v>9.51</v>
      </c>
      <c r="R13" s="50"/>
      <c r="S13" s="50"/>
      <c r="T13" s="50"/>
      <c r="U13" s="50"/>
      <c r="V13" s="50"/>
      <c r="W13" s="50"/>
      <c r="X13" s="51">
        <v>4</v>
      </c>
      <c r="Y13" s="51"/>
      <c r="Z13" s="51"/>
      <c r="AA13" s="51"/>
      <c r="AB13" s="52"/>
      <c r="AC13" s="53">
        <f t="shared" si="5"/>
        <v>9.51</v>
      </c>
      <c r="AD13" s="54">
        <f t="shared" si="6"/>
        <v>2</v>
      </c>
      <c r="AE13" s="55">
        <f t="shared" si="7"/>
        <v>0</v>
      </c>
      <c r="AF13" s="56">
        <f t="shared" si="8"/>
        <v>11.51</v>
      </c>
      <c r="AG13" s="49">
        <v>27.2</v>
      </c>
      <c r="AH13" s="50"/>
      <c r="AI13" s="50"/>
      <c r="AJ13" s="50"/>
      <c r="AK13" s="57">
        <v>20</v>
      </c>
      <c r="AL13" s="51"/>
      <c r="AM13" s="51"/>
      <c r="AN13" s="51"/>
      <c r="AO13" s="51"/>
      <c r="AP13" s="53">
        <f t="shared" si="9"/>
        <v>27.2</v>
      </c>
      <c r="AQ13" s="54">
        <f t="shared" si="10"/>
        <v>10</v>
      </c>
      <c r="AR13" s="55">
        <f t="shared" si="11"/>
        <v>0</v>
      </c>
      <c r="AS13" s="56">
        <f t="shared" si="12"/>
        <v>37.2</v>
      </c>
      <c r="AT13" s="49">
        <v>15.4</v>
      </c>
      <c r="AU13" s="50"/>
      <c r="AV13" s="50"/>
      <c r="AW13" s="51">
        <v>11</v>
      </c>
      <c r="AX13" s="51"/>
      <c r="AY13" s="51"/>
      <c r="AZ13" s="51"/>
      <c r="BA13" s="51"/>
      <c r="BB13" s="53">
        <f t="shared" si="13"/>
        <v>15.4</v>
      </c>
      <c r="BC13" s="54">
        <f t="shared" si="14"/>
        <v>5.5</v>
      </c>
      <c r="BD13" s="55">
        <f t="shared" si="15"/>
        <v>0</v>
      </c>
      <c r="BE13" s="56">
        <f t="shared" si="16"/>
        <v>20.9</v>
      </c>
      <c r="BF13" s="49">
        <v>32.57</v>
      </c>
      <c r="BG13" s="50"/>
      <c r="BH13" s="50"/>
      <c r="BI13" s="51">
        <v>15</v>
      </c>
      <c r="BJ13" s="51">
        <v>1</v>
      </c>
      <c r="BK13" s="51">
        <v>4</v>
      </c>
      <c r="BL13" s="51"/>
      <c r="BM13" s="57"/>
      <c r="BN13" s="53">
        <f t="shared" si="17"/>
        <v>32.57</v>
      </c>
      <c r="BO13" s="54">
        <f t="shared" si="18"/>
        <v>7.5</v>
      </c>
      <c r="BP13" s="55">
        <f t="shared" si="19"/>
        <v>23</v>
      </c>
      <c r="BQ13" s="56">
        <f t="shared" si="20"/>
        <v>63.07</v>
      </c>
      <c r="BR13" s="49"/>
      <c r="BS13" s="50"/>
      <c r="BT13" s="50"/>
      <c r="BU13" s="51"/>
      <c r="BV13" s="51"/>
      <c r="BW13" s="51"/>
      <c r="BX13" s="51"/>
      <c r="BY13" s="57"/>
      <c r="BZ13" s="53">
        <f t="shared" si="21"/>
        <v>0</v>
      </c>
      <c r="CA13" s="54">
        <f t="shared" si="22"/>
        <v>0</v>
      </c>
      <c r="CB13" s="55">
        <f t="shared" si="23"/>
        <v>0</v>
      </c>
      <c r="CC13" s="56">
        <f t="shared" si="24"/>
        <v>0</v>
      </c>
      <c r="CD13" s="49"/>
      <c r="CE13" s="50"/>
      <c r="CF13" s="57"/>
      <c r="CG13" s="57"/>
      <c r="CH13" s="57"/>
      <c r="CI13" s="57"/>
      <c r="CJ13" s="57"/>
      <c r="CK13" s="53">
        <f t="shared" si="25"/>
        <v>0</v>
      </c>
      <c r="CL13" s="54">
        <f t="shared" si="26"/>
        <v>0</v>
      </c>
      <c r="CM13" s="55">
        <f t="shared" si="27"/>
        <v>0</v>
      </c>
      <c r="CN13" s="56">
        <f t="shared" si="28"/>
        <v>0</v>
      </c>
      <c r="CO13" s="49"/>
      <c r="CP13" s="50"/>
      <c r="CQ13" s="57"/>
      <c r="CR13" s="57"/>
      <c r="CS13" s="57"/>
      <c r="CT13" s="57"/>
      <c r="CU13" s="57"/>
      <c r="CV13" s="53">
        <f t="shared" si="29"/>
        <v>0</v>
      </c>
      <c r="CW13" s="54">
        <f t="shared" si="30"/>
        <v>0</v>
      </c>
      <c r="CX13" s="55">
        <f t="shared" si="31"/>
        <v>0</v>
      </c>
      <c r="CY13" s="56">
        <f t="shared" si="32"/>
        <v>0</v>
      </c>
      <c r="CZ13" s="49"/>
      <c r="DA13" s="50"/>
      <c r="DB13" s="57"/>
      <c r="DC13" s="57"/>
      <c r="DD13" s="57"/>
      <c r="DE13" s="57"/>
      <c r="DF13" s="57"/>
      <c r="DG13" s="53">
        <f t="shared" si="33"/>
        <v>0</v>
      </c>
      <c r="DH13" s="54">
        <f t="shared" si="34"/>
        <v>0</v>
      </c>
      <c r="DI13" s="55">
        <f t="shared" si="35"/>
        <v>0</v>
      </c>
      <c r="DJ13" s="56">
        <f t="shared" si="36"/>
        <v>0</v>
      </c>
    </row>
    <row r="14" spans="1:114" s="35" customFormat="1" ht="12.75">
      <c r="A14" s="38">
        <v>12</v>
      </c>
      <c r="B14" s="58" t="s">
        <v>98</v>
      </c>
      <c r="C14" s="39"/>
      <c r="D14" s="39"/>
      <c r="E14" s="39"/>
      <c r="F14" s="39" t="s">
        <v>31</v>
      </c>
      <c r="G14" s="39"/>
      <c r="H14" s="40">
        <f>IF(AND(OR($H$2="Y",$I$2="Y"),J14&lt;5,K14&lt;5),IF(AND(J14=J13,K14=K13),H13+1,1),"")</f>
      </c>
      <c r="I14" s="41" t="e">
        <f>IF(AND($I$2="Y",K14&gt;0,OR(AND(H14=1,#REF!=10),AND(H14=2,#REF!=20),AND(H14=3,#REF!=30),AND(H14=4,#REF!=40),AND(H14=5,#REF!=50),AND(H14=6,#REF!=60),AND(H14=7,#REF!=70),AND(H14=8,#REF!=80),AND(H14=9,#REF!=90),AND(H14=10,H31=100))),VLOOKUP(K14-1,SortLookup!$A$13:$B$16,2,FALSE),"")</f>
        <v>#REF!</v>
      </c>
      <c r="J14" s="42">
        <f>IF(ISNA(VLOOKUP(F14,SortLookup!$A$1:$B$5,2,FALSE))," ",VLOOKUP(F14,SortLookup!$A$1:$B$5,2,FALSE))</f>
        <v>0</v>
      </c>
      <c r="K14" s="43" t="str">
        <f>IF(ISNA(VLOOKUP(G14,SortLookup!$A$7:$B$11,2,FALSE))," ",VLOOKUP(G14,SortLookup!$A$7:$B$11,2,FALSE))</f>
        <v> </v>
      </c>
      <c r="L14" s="44">
        <f t="shared" si="0"/>
        <v>153.04</v>
      </c>
      <c r="M14" s="45">
        <f t="shared" si="1"/>
        <v>112.54</v>
      </c>
      <c r="N14" s="46">
        <f t="shared" si="2"/>
        <v>15</v>
      </c>
      <c r="O14" s="47">
        <f t="shared" si="3"/>
        <v>25.5</v>
      </c>
      <c r="P14" s="48">
        <f t="shared" si="4"/>
        <v>51</v>
      </c>
      <c r="Q14" s="49">
        <v>15.83</v>
      </c>
      <c r="R14" s="50"/>
      <c r="S14" s="50"/>
      <c r="T14" s="50"/>
      <c r="U14" s="50"/>
      <c r="V14" s="50"/>
      <c r="W14" s="50"/>
      <c r="X14" s="51">
        <v>4</v>
      </c>
      <c r="Y14" s="51"/>
      <c r="Z14" s="51"/>
      <c r="AA14" s="51">
        <v>1</v>
      </c>
      <c r="AB14" s="52"/>
      <c r="AC14" s="53">
        <f t="shared" si="5"/>
        <v>15.83</v>
      </c>
      <c r="AD14" s="54">
        <f t="shared" si="6"/>
        <v>2</v>
      </c>
      <c r="AE14" s="55">
        <f t="shared" si="7"/>
        <v>5</v>
      </c>
      <c r="AF14" s="56">
        <f t="shared" si="8"/>
        <v>22.83</v>
      </c>
      <c r="AG14" s="49">
        <v>30.81</v>
      </c>
      <c r="AH14" s="50"/>
      <c r="AI14" s="50"/>
      <c r="AJ14" s="50"/>
      <c r="AK14" s="57">
        <v>17</v>
      </c>
      <c r="AL14" s="51"/>
      <c r="AM14" s="51"/>
      <c r="AN14" s="51"/>
      <c r="AO14" s="51"/>
      <c r="AP14" s="53">
        <f t="shared" si="9"/>
        <v>30.81</v>
      </c>
      <c r="AQ14" s="54">
        <f t="shared" si="10"/>
        <v>8.5</v>
      </c>
      <c r="AR14" s="55">
        <f t="shared" si="11"/>
        <v>0</v>
      </c>
      <c r="AS14" s="56">
        <f t="shared" si="12"/>
        <v>39.31</v>
      </c>
      <c r="AT14" s="49">
        <v>21.32</v>
      </c>
      <c r="AU14" s="50"/>
      <c r="AV14" s="50"/>
      <c r="AW14" s="51">
        <v>20</v>
      </c>
      <c r="AX14" s="51"/>
      <c r="AY14" s="51">
        <v>1</v>
      </c>
      <c r="AZ14" s="51"/>
      <c r="BA14" s="51"/>
      <c r="BB14" s="53">
        <f t="shared" si="13"/>
        <v>21.32</v>
      </c>
      <c r="BC14" s="54">
        <f t="shared" si="14"/>
        <v>10</v>
      </c>
      <c r="BD14" s="55">
        <f t="shared" si="15"/>
        <v>5</v>
      </c>
      <c r="BE14" s="56">
        <f t="shared" si="16"/>
        <v>36.32</v>
      </c>
      <c r="BF14" s="49">
        <v>44.58</v>
      </c>
      <c r="BG14" s="50"/>
      <c r="BH14" s="50"/>
      <c r="BI14" s="51">
        <v>10</v>
      </c>
      <c r="BJ14" s="51"/>
      <c r="BK14" s="51"/>
      <c r="BL14" s="51">
        <v>1</v>
      </c>
      <c r="BM14" s="57"/>
      <c r="BN14" s="53">
        <f t="shared" si="17"/>
        <v>44.58</v>
      </c>
      <c r="BO14" s="54">
        <f t="shared" si="18"/>
        <v>5</v>
      </c>
      <c r="BP14" s="55">
        <f t="shared" si="19"/>
        <v>5</v>
      </c>
      <c r="BQ14" s="56">
        <f t="shared" si="20"/>
        <v>54.58</v>
      </c>
      <c r="BR14" s="49"/>
      <c r="BS14" s="50"/>
      <c r="BT14" s="50"/>
      <c r="BU14" s="51"/>
      <c r="BV14" s="51"/>
      <c r="BW14" s="51"/>
      <c r="BX14" s="51"/>
      <c r="BY14" s="57"/>
      <c r="BZ14" s="53">
        <f t="shared" si="21"/>
        <v>0</v>
      </c>
      <c r="CA14" s="54">
        <f t="shared" si="22"/>
        <v>0</v>
      </c>
      <c r="CB14" s="55">
        <f t="shared" si="23"/>
        <v>0</v>
      </c>
      <c r="CC14" s="56">
        <f t="shared" si="24"/>
        <v>0</v>
      </c>
      <c r="CD14" s="49"/>
      <c r="CE14" s="50"/>
      <c r="CF14" s="57"/>
      <c r="CG14" s="57"/>
      <c r="CH14" s="57"/>
      <c r="CI14" s="57"/>
      <c r="CJ14" s="57"/>
      <c r="CK14" s="53">
        <f>CD14+CE14</f>
        <v>0</v>
      </c>
      <c r="CL14" s="54">
        <f>CF14/2</f>
        <v>0</v>
      </c>
      <c r="CM14" s="55">
        <f>(CG14*3)+(CH14*5)+(CI14*5)+(CJ14*20)</f>
        <v>0</v>
      </c>
      <c r="CN14" s="56">
        <f>CK14+CL14+CM14</f>
        <v>0</v>
      </c>
      <c r="CO14" s="49"/>
      <c r="CP14" s="50"/>
      <c r="CQ14" s="57"/>
      <c r="CR14" s="57"/>
      <c r="CS14" s="57"/>
      <c r="CT14" s="57"/>
      <c r="CU14" s="57"/>
      <c r="CV14" s="53">
        <f>CO14+CP14</f>
        <v>0</v>
      </c>
      <c r="CW14" s="54">
        <f>CQ14/2</f>
        <v>0</v>
      </c>
      <c r="CX14" s="55">
        <f>(CR14*3)+(CS14*5)+(CT14*5)+(CU14*20)</f>
        <v>0</v>
      </c>
      <c r="CY14" s="56">
        <f>CV14+CW14+CX14</f>
        <v>0</v>
      </c>
      <c r="CZ14" s="49"/>
      <c r="DA14" s="50"/>
      <c r="DB14" s="57"/>
      <c r="DC14" s="57"/>
      <c r="DD14" s="57"/>
      <c r="DE14" s="57"/>
      <c r="DF14" s="57"/>
      <c r="DG14" s="53">
        <f>CZ14+DA14</f>
        <v>0</v>
      </c>
      <c r="DH14" s="54">
        <f>DB14/2</f>
        <v>0</v>
      </c>
      <c r="DI14" s="55">
        <f>(DC14*3)+(DD14*5)+(DE14*5)+(DF14*20)</f>
        <v>0</v>
      </c>
      <c r="DJ14" s="56">
        <f>DG14+DH14+DI14</f>
        <v>0</v>
      </c>
    </row>
    <row r="15" spans="1:114" s="35" customFormat="1" ht="12.75">
      <c r="A15" s="38">
        <v>13</v>
      </c>
      <c r="B15" s="58" t="s">
        <v>87</v>
      </c>
      <c r="C15" s="39"/>
      <c r="D15" s="39"/>
      <c r="E15" s="39"/>
      <c r="F15" s="59" t="s">
        <v>31</v>
      </c>
      <c r="G15" s="39"/>
      <c r="H15" s="40">
        <f>IF(AND(OR($H$2="Y",$I$2="Y"),J15&lt;5,K15&lt;5),IF(AND(J15=#REF!,K15=#REF!),#REF!+1,1),"")</f>
      </c>
      <c r="I15" s="41" t="e">
        <f>IF(AND($I$2="Y",K15&gt;0,OR(AND(H15=1,#REF!=10),AND(H15=2,#REF!=20),AND(H15=3,#REF!=30),AND(H15=4,#REF!=40),AND(H15=5,#REF!=50),AND(H15=6,H20=60),AND(H15=7,#REF!=70),AND(H15=8,#REF!=80),AND(H15=9,#REF!=90),AND(H15=10,H31=100))),VLOOKUP(K15-1,SortLookup!$A$13:$B$16,2,FALSE),"")</f>
        <v>#REF!</v>
      </c>
      <c r="J15" s="42">
        <f>IF(ISNA(VLOOKUP(F15,SortLookup!$A$1:$B$5,2,FALSE))," ",VLOOKUP(F15,SortLookup!$A$1:$B$5,2,FALSE))</f>
        <v>0</v>
      </c>
      <c r="K15" s="43" t="str">
        <f>IF(ISNA(VLOOKUP(G15,SortLookup!$A$7:$B$11,2,FALSE))," ",VLOOKUP(G15,SortLookup!$A$7:$B$11,2,FALSE))</f>
        <v> </v>
      </c>
      <c r="L15" s="44">
        <f t="shared" si="0"/>
        <v>155.02</v>
      </c>
      <c r="M15" s="45">
        <f t="shared" si="1"/>
        <v>127.02</v>
      </c>
      <c r="N15" s="46">
        <f t="shared" si="2"/>
        <v>10</v>
      </c>
      <c r="O15" s="47">
        <f t="shared" si="3"/>
        <v>18</v>
      </c>
      <c r="P15" s="48">
        <f t="shared" si="4"/>
        <v>36</v>
      </c>
      <c r="Q15" s="49">
        <v>15.31</v>
      </c>
      <c r="R15" s="50"/>
      <c r="S15" s="50"/>
      <c r="T15" s="50"/>
      <c r="U15" s="50"/>
      <c r="V15" s="50"/>
      <c r="W15" s="50"/>
      <c r="X15" s="51">
        <v>5</v>
      </c>
      <c r="Y15" s="51"/>
      <c r="Z15" s="51"/>
      <c r="AA15" s="51">
        <v>1</v>
      </c>
      <c r="AB15" s="52"/>
      <c r="AC15" s="53">
        <f t="shared" si="5"/>
        <v>15.31</v>
      </c>
      <c r="AD15" s="54">
        <f t="shared" si="6"/>
        <v>2.5</v>
      </c>
      <c r="AE15" s="55">
        <f t="shared" si="7"/>
        <v>5</v>
      </c>
      <c r="AF15" s="56">
        <f t="shared" si="8"/>
        <v>22.81</v>
      </c>
      <c r="AG15" s="49">
        <v>29.93</v>
      </c>
      <c r="AH15" s="50"/>
      <c r="AI15" s="50"/>
      <c r="AJ15" s="50"/>
      <c r="AK15" s="57">
        <v>13</v>
      </c>
      <c r="AL15" s="51"/>
      <c r="AM15" s="51"/>
      <c r="AN15" s="51"/>
      <c r="AO15" s="51"/>
      <c r="AP15" s="53">
        <f t="shared" si="9"/>
        <v>29.93</v>
      </c>
      <c r="AQ15" s="54">
        <f t="shared" si="10"/>
        <v>6.5</v>
      </c>
      <c r="AR15" s="55">
        <f t="shared" si="11"/>
        <v>0</v>
      </c>
      <c r="AS15" s="56">
        <f t="shared" si="12"/>
        <v>36.43</v>
      </c>
      <c r="AT15" s="49">
        <v>23.92</v>
      </c>
      <c r="AU15" s="50"/>
      <c r="AV15" s="50"/>
      <c r="AW15" s="51">
        <v>13</v>
      </c>
      <c r="AX15" s="51"/>
      <c r="AY15" s="51">
        <v>1</v>
      </c>
      <c r="AZ15" s="51"/>
      <c r="BA15" s="51"/>
      <c r="BB15" s="53">
        <f t="shared" si="13"/>
        <v>23.92</v>
      </c>
      <c r="BC15" s="54">
        <f t="shared" si="14"/>
        <v>6.5</v>
      </c>
      <c r="BD15" s="55">
        <f t="shared" si="15"/>
        <v>5</v>
      </c>
      <c r="BE15" s="56">
        <f t="shared" si="16"/>
        <v>35.42</v>
      </c>
      <c r="BF15" s="49">
        <v>57.86</v>
      </c>
      <c r="BG15" s="50"/>
      <c r="BH15" s="50"/>
      <c r="BI15" s="51">
        <v>5</v>
      </c>
      <c r="BJ15" s="51"/>
      <c r="BK15" s="51"/>
      <c r="BL15" s="51"/>
      <c r="BM15" s="57"/>
      <c r="BN15" s="53">
        <f t="shared" si="17"/>
        <v>57.86</v>
      </c>
      <c r="BO15" s="54">
        <f t="shared" si="18"/>
        <v>2.5</v>
      </c>
      <c r="BP15" s="55">
        <f t="shared" si="19"/>
        <v>0</v>
      </c>
      <c r="BQ15" s="56">
        <f t="shared" si="20"/>
        <v>60.36</v>
      </c>
      <c r="BR15" s="49"/>
      <c r="BS15" s="50"/>
      <c r="BT15" s="50"/>
      <c r="BU15" s="51"/>
      <c r="BV15" s="51"/>
      <c r="BW15" s="51"/>
      <c r="BX15" s="51"/>
      <c r="BY15" s="57"/>
      <c r="BZ15" s="53">
        <f t="shared" si="21"/>
        <v>0</v>
      </c>
      <c r="CA15" s="54">
        <f t="shared" si="22"/>
        <v>0</v>
      </c>
      <c r="CB15" s="55">
        <f t="shared" si="23"/>
        <v>0</v>
      </c>
      <c r="CC15" s="56">
        <f t="shared" si="24"/>
        <v>0</v>
      </c>
      <c r="CD15" s="49"/>
      <c r="CE15" s="50"/>
      <c r="CF15" s="57"/>
      <c r="CG15" s="57"/>
      <c r="CH15" s="57"/>
      <c r="CI15" s="57"/>
      <c r="CJ15" s="57"/>
      <c r="CK15" s="53">
        <f>CD15+CE15</f>
        <v>0</v>
      </c>
      <c r="CL15" s="54">
        <f>CF15/2</f>
        <v>0</v>
      </c>
      <c r="CM15" s="55">
        <f>(CG15*3)+(CH15*5)+(CI15*5)+(CJ15*20)</f>
        <v>0</v>
      </c>
      <c r="CN15" s="56">
        <f>CK15+CL15+CM15</f>
        <v>0</v>
      </c>
      <c r="CO15" s="49"/>
      <c r="CP15" s="50"/>
      <c r="CQ15" s="57"/>
      <c r="CR15" s="57"/>
      <c r="CS15" s="57"/>
      <c r="CT15" s="57"/>
      <c r="CU15" s="57"/>
      <c r="CV15" s="53">
        <f>CO15+CP15</f>
        <v>0</v>
      </c>
      <c r="CW15" s="54">
        <f>CQ15/2</f>
        <v>0</v>
      </c>
      <c r="CX15" s="55">
        <f>(CR15*3)+(CS15*5)+(CT15*5)+(CU15*20)</f>
        <v>0</v>
      </c>
      <c r="CY15" s="56">
        <f>CV15+CW15+CX15</f>
        <v>0</v>
      </c>
      <c r="CZ15" s="49"/>
      <c r="DA15" s="50"/>
      <c r="DB15" s="57"/>
      <c r="DC15" s="57"/>
      <c r="DD15" s="57"/>
      <c r="DE15" s="57"/>
      <c r="DF15" s="57"/>
      <c r="DG15" s="53">
        <f>CZ15+DA15</f>
        <v>0</v>
      </c>
      <c r="DH15" s="54">
        <f>DB15/2</f>
        <v>0</v>
      </c>
      <c r="DI15" s="55">
        <f>(DC15*3)+(DD15*5)+(DE15*5)+(DF15*20)</f>
        <v>0</v>
      </c>
      <c r="DJ15" s="56">
        <f>DG15+DH15+DI15</f>
        <v>0</v>
      </c>
    </row>
    <row r="16" spans="1:114" s="35" customFormat="1" ht="12" customHeight="1">
      <c r="A16" s="38">
        <v>14</v>
      </c>
      <c r="B16" s="58" t="s">
        <v>89</v>
      </c>
      <c r="C16" s="39"/>
      <c r="D16" s="39"/>
      <c r="E16" s="39"/>
      <c r="F16" s="59" t="s">
        <v>99</v>
      </c>
      <c r="G16" s="39"/>
      <c r="H16" s="40">
        <f>IF(AND(OR($H$2="Y",$I$2="Y"),J16&lt;5,K16&lt;5),IF(AND(J16=#REF!,K16=#REF!),#REF!+1,1),"")</f>
      </c>
      <c r="I16" s="41" t="e">
        <f>IF(AND($I$2="Y",K16&gt;0,OR(AND(H16=1,#REF!=10),AND(H16=2,#REF!=20),AND(H16=3,#REF!=30),AND(H16=4,#REF!=40),AND(H16=5,#REF!=50),AND(H16=6,#REF!=60),AND(H16=7,#REF!=70),AND(H16=8,#REF!=80),AND(H16=9,H23=90),AND(H16=10,H32=100))),VLOOKUP(K16-1,SortLookup!$A$13:$B$16,2,FALSE),"")</f>
        <v>#REF!</v>
      </c>
      <c r="J16" s="42" t="str">
        <f>IF(ISNA(VLOOKUP(F16,SortLookup!$A$1:$B$5,2,FALSE))," ",VLOOKUP(F16,SortLookup!$A$1:$B$5,2,FALSE))</f>
        <v> </v>
      </c>
      <c r="K16" s="43" t="str">
        <f>IF(ISNA(VLOOKUP(G16,SortLookup!$A$7:$B$11,2,FALSE))," ",VLOOKUP(G16,SortLookup!$A$7:$B$11,2,FALSE))</f>
        <v> </v>
      </c>
      <c r="L16" s="44">
        <f t="shared" si="0"/>
        <v>171.39</v>
      </c>
      <c r="M16" s="45">
        <f t="shared" si="1"/>
        <v>91.89</v>
      </c>
      <c r="N16" s="46">
        <f t="shared" si="2"/>
        <v>36</v>
      </c>
      <c r="O16" s="47">
        <f t="shared" si="3"/>
        <v>43.5</v>
      </c>
      <c r="P16" s="48">
        <f t="shared" si="4"/>
        <v>87</v>
      </c>
      <c r="Q16" s="49">
        <v>11.43</v>
      </c>
      <c r="R16" s="50"/>
      <c r="S16" s="50"/>
      <c r="T16" s="50"/>
      <c r="U16" s="50"/>
      <c r="V16" s="50"/>
      <c r="W16" s="50"/>
      <c r="X16" s="51">
        <v>3</v>
      </c>
      <c r="Y16" s="51"/>
      <c r="Z16" s="51"/>
      <c r="AA16" s="51"/>
      <c r="AB16" s="52"/>
      <c r="AC16" s="53">
        <f t="shared" si="5"/>
        <v>11.43</v>
      </c>
      <c r="AD16" s="54">
        <f t="shared" si="6"/>
        <v>1.5</v>
      </c>
      <c r="AE16" s="55">
        <f t="shared" si="7"/>
        <v>0</v>
      </c>
      <c r="AF16" s="56">
        <f t="shared" si="8"/>
        <v>12.93</v>
      </c>
      <c r="AG16" s="49">
        <v>31.49</v>
      </c>
      <c r="AH16" s="50"/>
      <c r="AI16" s="50"/>
      <c r="AJ16" s="50"/>
      <c r="AK16" s="57">
        <v>44</v>
      </c>
      <c r="AL16" s="51">
        <v>1</v>
      </c>
      <c r="AM16" s="51"/>
      <c r="AN16" s="51">
        <v>2</v>
      </c>
      <c r="AO16" s="51"/>
      <c r="AP16" s="53">
        <f t="shared" si="9"/>
        <v>31.49</v>
      </c>
      <c r="AQ16" s="54">
        <f t="shared" si="10"/>
        <v>22</v>
      </c>
      <c r="AR16" s="55">
        <f t="shared" si="11"/>
        <v>13</v>
      </c>
      <c r="AS16" s="56">
        <f t="shared" si="12"/>
        <v>66.49</v>
      </c>
      <c r="AT16" s="49">
        <v>18.05</v>
      </c>
      <c r="AU16" s="50"/>
      <c r="AV16" s="50"/>
      <c r="AW16" s="51">
        <v>21</v>
      </c>
      <c r="AX16" s="51"/>
      <c r="AY16" s="51">
        <v>2</v>
      </c>
      <c r="AZ16" s="51"/>
      <c r="BA16" s="51"/>
      <c r="BB16" s="53">
        <f t="shared" si="13"/>
        <v>18.05</v>
      </c>
      <c r="BC16" s="54">
        <f t="shared" si="14"/>
        <v>10.5</v>
      </c>
      <c r="BD16" s="55">
        <f t="shared" si="15"/>
        <v>10</v>
      </c>
      <c r="BE16" s="56">
        <f t="shared" si="16"/>
        <v>38.55</v>
      </c>
      <c r="BF16" s="49">
        <v>30.92</v>
      </c>
      <c r="BG16" s="50"/>
      <c r="BH16" s="50"/>
      <c r="BI16" s="51">
        <v>19</v>
      </c>
      <c r="BJ16" s="51">
        <v>1</v>
      </c>
      <c r="BK16" s="51"/>
      <c r="BL16" s="51">
        <v>2</v>
      </c>
      <c r="BM16" s="57"/>
      <c r="BN16" s="53">
        <f t="shared" si="17"/>
        <v>30.92</v>
      </c>
      <c r="BO16" s="54">
        <f t="shared" si="18"/>
        <v>9.5</v>
      </c>
      <c r="BP16" s="55">
        <f t="shared" si="19"/>
        <v>13</v>
      </c>
      <c r="BQ16" s="56">
        <f t="shared" si="20"/>
        <v>53.42</v>
      </c>
      <c r="BR16" s="49"/>
      <c r="BS16" s="50"/>
      <c r="BT16" s="50"/>
      <c r="BU16" s="51"/>
      <c r="BV16" s="51"/>
      <c r="BW16" s="51"/>
      <c r="BX16" s="51"/>
      <c r="BY16" s="57"/>
      <c r="BZ16" s="53">
        <f t="shared" si="21"/>
        <v>0</v>
      </c>
      <c r="CA16" s="54">
        <f t="shared" si="22"/>
        <v>0</v>
      </c>
      <c r="CB16" s="55">
        <f t="shared" si="23"/>
        <v>0</v>
      </c>
      <c r="CC16" s="56">
        <f t="shared" si="24"/>
        <v>0</v>
      </c>
      <c r="CD16" s="49"/>
      <c r="CE16" s="50"/>
      <c r="CF16" s="57"/>
      <c r="CG16" s="57"/>
      <c r="CH16" s="57"/>
      <c r="CI16" s="57"/>
      <c r="CJ16" s="57"/>
      <c r="CK16" s="53">
        <f>CD16+CE16</f>
        <v>0</v>
      </c>
      <c r="CL16" s="54">
        <f>CF16/2</f>
        <v>0</v>
      </c>
      <c r="CM16" s="55">
        <f>(CG16*3)+(CH16*5)+(CI16*5)+(CJ16*20)</f>
        <v>0</v>
      </c>
      <c r="CN16" s="56">
        <f>CK16+CL16+CM16</f>
        <v>0</v>
      </c>
      <c r="CO16" s="49"/>
      <c r="CP16" s="50"/>
      <c r="CQ16" s="57"/>
      <c r="CR16" s="57"/>
      <c r="CS16" s="57"/>
      <c r="CT16" s="57"/>
      <c r="CU16" s="57"/>
      <c r="CV16" s="53">
        <f>CO16+CP16</f>
        <v>0</v>
      </c>
      <c r="CW16" s="54">
        <f>CQ16/2</f>
        <v>0</v>
      </c>
      <c r="CX16" s="55">
        <f>(CR16*3)+(CS16*5)+(CT16*5)+(CU16*20)</f>
        <v>0</v>
      </c>
      <c r="CY16" s="56">
        <f>CV16+CW16+CX16</f>
        <v>0</v>
      </c>
      <c r="CZ16" s="49"/>
      <c r="DA16" s="50"/>
      <c r="DB16" s="57"/>
      <c r="DC16" s="57"/>
      <c r="DD16" s="57"/>
      <c r="DE16" s="57"/>
      <c r="DF16" s="57"/>
      <c r="DG16" s="53">
        <f>CZ16+DA16</f>
        <v>0</v>
      </c>
      <c r="DH16" s="54">
        <f>DB16/2</f>
        <v>0</v>
      </c>
      <c r="DI16" s="55">
        <f>(DC16*3)+(DD16*5)+(DE16*5)+(DF16*20)</f>
        <v>0</v>
      </c>
      <c r="DJ16" s="56">
        <f>DG16+DH16+DI16</f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10 B3:G10 B13:G16 L14:L16">
    <cfRule type="expression" priority="35" dxfId="0" stopIfTrue="1">
      <formula>$C3&gt;1</formula>
    </cfRule>
  </conditionalFormatting>
  <conditionalFormatting sqref="B12:G12">
    <cfRule type="expression" priority="21" dxfId="0" stopIfTrue="1">
      <formula>$C12&gt;1</formula>
    </cfRule>
  </conditionalFormatting>
  <conditionalFormatting sqref="L12:L13">
    <cfRule type="expression" priority="20" dxfId="0" stopIfTrue="1">
      <formula>$C12&gt;1</formula>
    </cfRule>
  </conditionalFormatting>
  <conditionalFormatting sqref="B11:G11">
    <cfRule type="expression" priority="19" dxfId="0" stopIfTrue="1">
      <formula>$C11&gt;1</formula>
    </cfRule>
  </conditionalFormatting>
  <conditionalFormatting sqref="L11">
    <cfRule type="expression" priority="18" dxfId="0" stopIfTrue="1">
      <formula>$C11&gt;1</formula>
    </cfRule>
  </conditionalFormatting>
  <printOptions gridLines="1" horizontalCentered="1"/>
  <pageMargins left="0" right="0" top="0.393700787401575" bottom="0.393700787401575" header="0.31496062992126" footer="0.31496062992126"/>
  <pageSetup blackAndWhite="1" fitToHeight="1" fitToWidth="1" horizontalDpi="300" verticalDpi="300" orientation="landscape" pageOrder="overThenDown" scale="44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</cp:lastModifiedBy>
  <cp:lastPrinted>2019-07-07T00:27:22Z</cp:lastPrinted>
  <dcterms:created xsi:type="dcterms:W3CDTF">2001-08-02T04:21:03Z</dcterms:created>
  <dcterms:modified xsi:type="dcterms:W3CDTF">2019-08-05T13:55:04Z</dcterms:modified>
  <cp:category/>
  <cp:version/>
  <cp:contentType/>
  <cp:contentStatus/>
  <cp:revision>1</cp:revision>
</cp:coreProperties>
</file>