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'Scoresheet'!$A$1:$DJ$9</definedName>
    <definedName name="_xlnm.Print_Titles" localSheetId="0">'Scoresheet'!$A:$P,'Scoresheet'!$1:$2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<sst xmlns="http://schemas.openxmlformats.org/spreadsheetml/2006/main" count="187" uniqueCount="92">
  <si>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</si>
  <si>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</si>
  <si>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</si>
  <si>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</si>
  <si>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</si>
  <si>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</si>
  <si>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</si>
  <si>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</si>
  <si>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</si>
  <si>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</si>
  <si>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</si>
  <si>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</si>
  <si>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</si>
  <si>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</si>
  <si>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</si>
  <si>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</si>
  <si>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</si>
  <si>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</si>
  <si>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</si>
  <si>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</si>
  <si>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</si>
  <si>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</si>
  <si>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</si>
  <si>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</si>
  <si>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</si>
  <si>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</si>
  <si>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</si>
  <si>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</si>
  <si>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</si>
  <si>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</si>
  <si>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</si>
  <si>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</si>
  <si>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</si>
  <si>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</si>
  <si>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</si>
  <si>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</si>
  <si>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</si>
  <si>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</si>
  <si>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</si>
  <si>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</si>
  <si>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</si>
  <si>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</si>
  <si>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</si>
  <si>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</si>
  <si>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</si>
  <si>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</si>
  <si>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</si>
  <si>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</si>
  <si>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</si>
  <si>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</si>
  <si>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</si>
  <si>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</si>
  <si>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</si>
  <si>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</si>
  <si>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</si>
  <si>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</si>
  <si>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</si>
  <si>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</si>
  <si>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</si>
  <si>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</si>
  <si>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</si>
  <si>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</si>
  <si>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</si>
  <si>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</si>
  <si>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</si>
  <si>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</si>
  <si>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</si>
  <si>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</si>
  <si>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</si>
  <si>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</si>
  <si>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</si>
  <si>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</si>
  <si>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</si>
  <si>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</si>
  <si>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</si>
  <si>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</si>
  <si>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</si>
  <si>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</si>
  <si>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</si>
  <si>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</si>
  <si>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</si>
  <si>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</si>
  <si>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</si>
  <si>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</si>
  <si>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Chris V.</t>
  </si>
  <si>
    <t>Al S.</t>
  </si>
  <si>
    <t>Ray G.</t>
  </si>
  <si>
    <t>Phil</t>
  </si>
  <si>
    <t>Mitch</t>
  </si>
  <si>
    <t>Ron H.</t>
  </si>
  <si>
    <t>Rado</t>
  </si>
  <si>
    <t>Name
(First, Last Initial)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</si>
</sst>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6" fillId="0" borderId="16" xfId="0" applyNumberFormat="1" applyFont="1" applyBorder="1" applyAlignment="1" applyProtection="1">
      <alignment horizontal="center" vertical="center" textRotation="180"/>
      <protection/>
    </xf>
    <xf numFmtId="49" fontId="6" fillId="0" borderId="17" xfId="0" applyNumberFormat="1" applyFont="1" applyBorder="1" applyAlignment="1" applyProtection="1">
      <alignment horizontal="center" vertical="center" textRotation="180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73" fontId="0" fillId="0" borderId="20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26" xfId="0" applyNumberFormat="1" applyFont="1" applyBorder="1" applyAlignment="1" applyProtection="1">
      <alignment horizontal="center"/>
      <protection/>
    </xf>
    <xf numFmtId="49" fontId="6" fillId="0" borderId="27" xfId="0" applyNumberFormat="1" applyFont="1" applyBorder="1" applyAlignment="1" applyProtection="1">
      <alignment horizontal="center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 vertical="center" textRotation="90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1" fontId="2" fillId="0" borderId="32" xfId="0" applyNumberFormat="1" applyFont="1" applyBorder="1" applyAlignment="1" applyProtection="1">
      <alignment horizontal="center" vertical="center" textRotation="90" wrapText="1"/>
      <protection/>
    </xf>
    <xf numFmtId="49" fontId="2" fillId="0" borderId="32" xfId="0" applyNumberFormat="1" applyFont="1" applyBorder="1" applyAlignment="1" applyProtection="1">
      <alignment horizontal="center" vertical="center" textRotation="90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G1"/>
    </sheetView>
  </sheetViews>
  <sheetFormatPr defaultColWidth="6.421875" defaultRowHeight="12.75"/>
  <cols>
    <col min="1" max="1" width="3.28125" style="5" bestFit="1" customWidth="1"/>
    <col min="2" max="2" width="17.7109375" style="4" customWidth="1"/>
    <col min="3" max="3" width="2.57421875" style="41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9" width="3.710937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6.57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6.57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hidden="1" customWidth="1"/>
    <col min="71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42" t="s">
        <v>21</v>
      </c>
      <c r="B1" s="45"/>
      <c r="C1" s="45"/>
      <c r="D1" s="45"/>
      <c r="E1" s="45"/>
      <c r="F1" s="45"/>
      <c r="G1" s="45"/>
      <c r="H1" s="33" t="s">
        <v>4</v>
      </c>
      <c r="I1" s="34" t="s">
        <v>5</v>
      </c>
      <c r="J1" s="43" t="s">
        <v>49</v>
      </c>
      <c r="K1" s="44"/>
      <c r="L1" s="46" t="s">
        <v>30</v>
      </c>
      <c r="M1" s="47"/>
      <c r="N1" s="47"/>
      <c r="O1" s="47"/>
      <c r="P1" s="48"/>
      <c r="Q1" s="42" t="s">
        <v>20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 t="s">
        <v>23</v>
      </c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 t="s">
        <v>24</v>
      </c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 t="s">
        <v>25</v>
      </c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 t="s">
        <v>26</v>
      </c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 t="s">
        <v>27</v>
      </c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 t="s">
        <v>28</v>
      </c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 t="s">
        <v>29</v>
      </c>
      <c r="DA1" s="42"/>
      <c r="DB1" s="42"/>
      <c r="DC1" s="42"/>
      <c r="DD1" s="42"/>
      <c r="DE1" s="42"/>
      <c r="DF1" s="42"/>
      <c r="DG1" s="42"/>
      <c r="DH1" s="42"/>
      <c r="DI1" s="42"/>
      <c r="DJ1" s="42"/>
    </row>
    <row r="2" spans="1:114" s="61" customFormat="1" ht="42" customHeight="1" thickBot="1">
      <c r="A2" s="49" t="s">
        <v>46</v>
      </c>
      <c r="B2" s="50" t="s">
        <v>91</v>
      </c>
      <c r="C2" s="51" t="s">
        <v>83</v>
      </c>
      <c r="D2" s="52" t="s">
        <v>47</v>
      </c>
      <c r="E2" s="50" t="s">
        <v>48</v>
      </c>
      <c r="F2" s="50" t="s">
        <v>22</v>
      </c>
      <c r="G2" s="53" t="s">
        <v>19</v>
      </c>
      <c r="H2" s="35" t="s">
        <v>74</v>
      </c>
      <c r="I2" s="36" t="s">
        <v>74</v>
      </c>
      <c r="J2" s="27" t="s">
        <v>2</v>
      </c>
      <c r="K2" s="28" t="s">
        <v>3</v>
      </c>
      <c r="L2" s="54" t="s">
        <v>71</v>
      </c>
      <c r="M2" s="55" t="s">
        <v>68</v>
      </c>
      <c r="N2" s="56" t="s">
        <v>69</v>
      </c>
      <c r="O2" s="57" t="s">
        <v>70</v>
      </c>
      <c r="P2" s="58" t="s">
        <v>67</v>
      </c>
      <c r="Q2" s="59" t="s">
        <v>51</v>
      </c>
      <c r="R2" s="50" t="s">
        <v>52</v>
      </c>
      <c r="S2" s="50" t="s">
        <v>53</v>
      </c>
      <c r="T2" s="50" t="s">
        <v>54</v>
      </c>
      <c r="U2" s="50" t="s">
        <v>55</v>
      </c>
      <c r="V2" s="50" t="s">
        <v>56</v>
      </c>
      <c r="W2" s="50" t="s">
        <v>57</v>
      </c>
      <c r="X2" s="50" t="s">
        <v>50</v>
      </c>
      <c r="Y2" s="50" t="s">
        <v>58</v>
      </c>
      <c r="Z2" s="50" t="s">
        <v>59</v>
      </c>
      <c r="AA2" s="50" t="s">
        <v>60</v>
      </c>
      <c r="AB2" s="56" t="s">
        <v>61</v>
      </c>
      <c r="AC2" s="60" t="s">
        <v>62</v>
      </c>
      <c r="AD2" s="50" t="s">
        <v>66</v>
      </c>
      <c r="AE2" s="50" t="s">
        <v>63</v>
      </c>
      <c r="AF2" s="53" t="s">
        <v>64</v>
      </c>
      <c r="AG2" s="59" t="s">
        <v>51</v>
      </c>
      <c r="AH2" s="50" t="s">
        <v>52</v>
      </c>
      <c r="AI2" s="50" t="s">
        <v>53</v>
      </c>
      <c r="AJ2" s="50" t="s">
        <v>54</v>
      </c>
      <c r="AK2" s="50" t="s">
        <v>50</v>
      </c>
      <c r="AL2" s="50" t="s">
        <v>58</v>
      </c>
      <c r="AM2" s="50" t="s">
        <v>59</v>
      </c>
      <c r="AN2" s="50" t="s">
        <v>60</v>
      </c>
      <c r="AO2" s="50" t="s">
        <v>61</v>
      </c>
      <c r="AP2" s="60" t="s">
        <v>62</v>
      </c>
      <c r="AQ2" s="50" t="s">
        <v>66</v>
      </c>
      <c r="AR2" s="50" t="s">
        <v>63</v>
      </c>
      <c r="AS2" s="53" t="s">
        <v>64</v>
      </c>
      <c r="AT2" s="59" t="s">
        <v>51</v>
      </c>
      <c r="AU2" s="50" t="s">
        <v>52</v>
      </c>
      <c r="AV2" s="50" t="s">
        <v>53</v>
      </c>
      <c r="AW2" s="50" t="s">
        <v>50</v>
      </c>
      <c r="AX2" s="50" t="s">
        <v>58</v>
      </c>
      <c r="AY2" s="50" t="s">
        <v>59</v>
      </c>
      <c r="AZ2" s="50" t="s">
        <v>60</v>
      </c>
      <c r="BA2" s="50" t="s">
        <v>61</v>
      </c>
      <c r="BB2" s="60" t="s">
        <v>62</v>
      </c>
      <c r="BC2" s="50" t="s">
        <v>66</v>
      </c>
      <c r="BD2" s="50" t="s">
        <v>63</v>
      </c>
      <c r="BE2" s="53" t="s">
        <v>64</v>
      </c>
      <c r="BF2" s="59" t="s">
        <v>51</v>
      </c>
      <c r="BG2" s="50" t="s">
        <v>52</v>
      </c>
      <c r="BH2" s="50" t="s">
        <v>53</v>
      </c>
      <c r="BI2" s="50" t="s">
        <v>50</v>
      </c>
      <c r="BJ2" s="50" t="s">
        <v>58</v>
      </c>
      <c r="BK2" s="50" t="s">
        <v>59</v>
      </c>
      <c r="BL2" s="50" t="s">
        <v>60</v>
      </c>
      <c r="BM2" s="50" t="s">
        <v>61</v>
      </c>
      <c r="BN2" s="60" t="s">
        <v>62</v>
      </c>
      <c r="BO2" s="50" t="s">
        <v>66</v>
      </c>
      <c r="BP2" s="50" t="s">
        <v>63</v>
      </c>
      <c r="BQ2" s="53" t="s">
        <v>64</v>
      </c>
      <c r="BR2" s="59" t="s">
        <v>51</v>
      </c>
      <c r="BS2" s="50" t="s">
        <v>52</v>
      </c>
      <c r="BT2" s="50" t="s">
        <v>53</v>
      </c>
      <c r="BU2" s="50" t="s">
        <v>50</v>
      </c>
      <c r="BV2" s="50" t="s">
        <v>58</v>
      </c>
      <c r="BW2" s="50" t="s">
        <v>59</v>
      </c>
      <c r="BX2" s="50" t="s">
        <v>60</v>
      </c>
      <c r="BY2" s="50" t="s">
        <v>61</v>
      </c>
      <c r="BZ2" s="60" t="s">
        <v>62</v>
      </c>
      <c r="CA2" s="50" t="s">
        <v>66</v>
      </c>
      <c r="CB2" s="50" t="s">
        <v>63</v>
      </c>
      <c r="CC2" s="53" t="s">
        <v>64</v>
      </c>
      <c r="CD2" s="59" t="s">
        <v>51</v>
      </c>
      <c r="CE2" s="50" t="s">
        <v>52</v>
      </c>
      <c r="CF2" s="50" t="s">
        <v>50</v>
      </c>
      <c r="CG2" s="50" t="s">
        <v>58</v>
      </c>
      <c r="CH2" s="50" t="s">
        <v>59</v>
      </c>
      <c r="CI2" s="50" t="s">
        <v>60</v>
      </c>
      <c r="CJ2" s="50" t="s">
        <v>61</v>
      </c>
      <c r="CK2" s="60" t="s">
        <v>62</v>
      </c>
      <c r="CL2" s="50" t="s">
        <v>66</v>
      </c>
      <c r="CM2" s="50" t="s">
        <v>63</v>
      </c>
      <c r="CN2" s="53" t="s">
        <v>64</v>
      </c>
      <c r="CO2" s="59" t="s">
        <v>51</v>
      </c>
      <c r="CP2" s="50" t="s">
        <v>52</v>
      </c>
      <c r="CQ2" s="50" t="s">
        <v>50</v>
      </c>
      <c r="CR2" s="50" t="s">
        <v>58</v>
      </c>
      <c r="CS2" s="50" t="s">
        <v>59</v>
      </c>
      <c r="CT2" s="50" t="s">
        <v>60</v>
      </c>
      <c r="CU2" s="50" t="s">
        <v>61</v>
      </c>
      <c r="CV2" s="60" t="s">
        <v>62</v>
      </c>
      <c r="CW2" s="50" t="s">
        <v>66</v>
      </c>
      <c r="CX2" s="50" t="s">
        <v>63</v>
      </c>
      <c r="CY2" s="53" t="s">
        <v>64</v>
      </c>
      <c r="CZ2" s="59" t="s">
        <v>51</v>
      </c>
      <c r="DA2" s="50" t="s">
        <v>52</v>
      </c>
      <c r="DB2" s="50" t="s">
        <v>50</v>
      </c>
      <c r="DC2" s="50" t="s">
        <v>58</v>
      </c>
      <c r="DD2" s="50" t="s">
        <v>59</v>
      </c>
      <c r="DE2" s="50" t="s">
        <v>60</v>
      </c>
      <c r="DF2" s="50" t="s">
        <v>61</v>
      </c>
      <c r="DG2" s="60" t="s">
        <v>62</v>
      </c>
      <c r="DH2" s="50" t="s">
        <v>66</v>
      </c>
      <c r="DI2" s="50" t="s">
        <v>63</v>
      </c>
      <c r="DJ2" s="53" t="s">
        <v>64</v>
      </c>
    </row>
    <row r="3" spans="1:114" ht="13.5" thickTop="1">
      <c r="A3" s="24">
        <v>1</v>
      </c>
      <c r="B3" s="9" t="s">
        <v>85</v>
      </c>
      <c r="C3" s="40"/>
      <c r="D3" s="40"/>
      <c r="E3" s="40"/>
      <c r="F3" s="40" t="s">
        <v>31</v>
      </c>
      <c r="G3" s="40"/>
      <c r="H3" s="20">
        <f>IF(AND(OR($H$2="Y",$I$2="Y"),J3&lt;5,K3&lt;5),IF(AND(J3=#REF!,K3=#REF!),#REF!+1,1),"")</f>
      </c>
      <c r="I3" s="16" t="e">
        <f>IF(AND($I$2="Y",K3&gt;0,OR(AND(H3=1,H4=10),AND(H3=2,#REF!=20),AND(H3=3,H17=30),AND(H3=4,H26=40),AND(H3=5,H35=50),AND(H3=6,H44=60),AND(H3=7,H53=70),AND(H3=8,H62=80),AND(H3=9,H71=90),AND(H3=10,H80=100))),VLOOKUP(K3-1,SortLookup!$A$13:$B$16,2,FALSE),"")</f>
        <v>#REF!</v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29">
        <f aca="true" t="shared" si="0" ref="L3:L9">M3+N3+O3</f>
        <v>74.18</v>
      </c>
      <c r="M3" s="30">
        <f aca="true" t="shared" si="1" ref="M3:M9">AC3+AP3+BB3+BN3+BZ3+CK3+CV3+DG3</f>
        <v>61.68</v>
      </c>
      <c r="N3" s="8">
        <f aca="true" t="shared" si="2" ref="N3:N9">AE3+AR3+BD3+BP3+CB3+CM3+CX3+DI3</f>
        <v>10</v>
      </c>
      <c r="O3" s="31">
        <f aca="true" t="shared" si="3" ref="O3:O9">P3/2</f>
        <v>2.5</v>
      </c>
      <c r="P3" s="32">
        <f aca="true" t="shared" si="4" ref="P3:P9">X3+AK3+AW3+BI3+BU3+CF3+CQ3+DB3</f>
        <v>5</v>
      </c>
      <c r="Q3" s="22">
        <v>25.28</v>
      </c>
      <c r="R3" s="1"/>
      <c r="S3" s="1"/>
      <c r="T3" s="1"/>
      <c r="U3" s="1"/>
      <c r="V3" s="1"/>
      <c r="W3" s="1"/>
      <c r="X3" s="2">
        <v>2</v>
      </c>
      <c r="Y3" s="2"/>
      <c r="Z3" s="2"/>
      <c r="AA3" s="2">
        <v>2</v>
      </c>
      <c r="AB3" s="23"/>
      <c r="AC3" s="7">
        <f aca="true" t="shared" si="5" ref="AC3:AC9">Q3+R3+S3+T3+U3+V3+W3</f>
        <v>25.28</v>
      </c>
      <c r="AD3" s="18">
        <f aca="true" t="shared" si="6" ref="AD3:AD9">X3/2</f>
        <v>1</v>
      </c>
      <c r="AE3" s="6">
        <f aca="true" t="shared" si="7" ref="AE3:AE9">(Y3*3)+(Z3*5)+(AA3*5)+(AB3*20)</f>
        <v>10</v>
      </c>
      <c r="AF3" s="19">
        <f aca="true" t="shared" si="8" ref="AF3:AF9">AC3+AD3+AE3</f>
        <v>36.28</v>
      </c>
      <c r="AG3" s="22">
        <v>13.98</v>
      </c>
      <c r="AH3" s="1"/>
      <c r="AI3" s="1"/>
      <c r="AJ3" s="1"/>
      <c r="AK3" s="2">
        <v>2</v>
      </c>
      <c r="AL3" s="2"/>
      <c r="AM3" s="2"/>
      <c r="AN3" s="2"/>
      <c r="AO3" s="2"/>
      <c r="AP3" s="7">
        <f aca="true" t="shared" si="9" ref="AP3:AP9">AG3+AH3+AI3+AJ3</f>
        <v>13.98</v>
      </c>
      <c r="AQ3" s="18">
        <f aca="true" t="shared" si="10" ref="AQ3:AQ9">AK3/2</f>
        <v>1</v>
      </c>
      <c r="AR3" s="6">
        <f aca="true" t="shared" si="11" ref="AR3:AR9">(AL3*3)+(AM3*5)+(AN3*5)+(AO3*20)</f>
        <v>0</v>
      </c>
      <c r="AS3" s="19">
        <f aca="true" t="shared" si="12" ref="AS3:AS9">AP3+AQ3+AR3</f>
        <v>14.98</v>
      </c>
      <c r="AT3" s="22">
        <v>8.57</v>
      </c>
      <c r="AU3" s="1"/>
      <c r="AV3" s="1"/>
      <c r="AW3" s="2"/>
      <c r="AX3" s="2"/>
      <c r="AY3" s="2"/>
      <c r="AZ3" s="2"/>
      <c r="BA3" s="2"/>
      <c r="BB3" s="7">
        <f aca="true" t="shared" si="13" ref="BB3:BB9">AT3+AU3+AV3</f>
        <v>8.57</v>
      </c>
      <c r="BC3" s="18">
        <f aca="true" t="shared" si="14" ref="BC3:BC9">AW3/2</f>
        <v>0</v>
      </c>
      <c r="BD3" s="6">
        <f aca="true" t="shared" si="15" ref="BD3:BD9">(AX3*3)+(AY3*5)+(AZ3*5)+(BA3*20)</f>
        <v>0</v>
      </c>
      <c r="BE3" s="19">
        <f aca="true" t="shared" si="16" ref="BE3:BE9">BB3+BC3+BD3</f>
        <v>8.57</v>
      </c>
      <c r="BF3" s="22">
        <v>13.85</v>
      </c>
      <c r="BG3" s="1"/>
      <c r="BH3" s="1"/>
      <c r="BI3" s="2">
        <v>1</v>
      </c>
      <c r="BJ3" s="2"/>
      <c r="BK3" s="2"/>
      <c r="BL3" s="2"/>
      <c r="BM3" s="2"/>
      <c r="BN3" s="7">
        <f aca="true" t="shared" si="17" ref="BN3:BN9">BF3+BG3+BH3</f>
        <v>13.85</v>
      </c>
      <c r="BO3" s="18">
        <f aca="true" t="shared" si="18" ref="BO3:BO9">BI3/2</f>
        <v>0.5</v>
      </c>
      <c r="BP3" s="6">
        <f aca="true" t="shared" si="19" ref="BP3:BP9">(BJ3*3)+(BK3*5)+(BL3*5)+(BM3*20)</f>
        <v>0</v>
      </c>
      <c r="BQ3" s="19">
        <f aca="true" t="shared" si="20" ref="BQ3:BQ9">BN3+BO3+BP3</f>
        <v>14.35</v>
      </c>
      <c r="BR3" s="22"/>
      <c r="BS3" s="1"/>
      <c r="BT3" s="1"/>
      <c r="BU3" s="2"/>
      <c r="BV3" s="2"/>
      <c r="BW3" s="2"/>
      <c r="BX3" s="2"/>
      <c r="BY3" s="2"/>
      <c r="BZ3" s="7">
        <f aca="true" t="shared" si="21" ref="BZ3:BZ9">BR3+BS3+BT3</f>
        <v>0</v>
      </c>
      <c r="CA3" s="18">
        <f aca="true" t="shared" si="22" ref="CA3:CA9">BU3/2</f>
        <v>0</v>
      </c>
      <c r="CB3" s="6">
        <f aca="true" t="shared" si="23" ref="CB3:CB9">(BV3*3)+(BW3*5)+(BX3*5)+(BY3*20)</f>
        <v>0</v>
      </c>
      <c r="CC3" s="19">
        <f aca="true" t="shared" si="24" ref="CC3:CC9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5" ref="CK3:CK9">CD3+CE3</f>
        <v>0</v>
      </c>
      <c r="CL3" s="18">
        <f aca="true" t="shared" si="26" ref="CL3:CL9">CF3/2</f>
        <v>0</v>
      </c>
      <c r="CM3" s="6">
        <f aca="true" t="shared" si="27" ref="CM3:CM9">(CG3*3)+(CH3*5)+(CI3*5)+(CJ3*20)</f>
        <v>0</v>
      </c>
      <c r="CN3" s="19">
        <f aca="true" t="shared" si="28" ref="CN3:CN9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9">CO3+CP3</f>
        <v>0</v>
      </c>
      <c r="CW3" s="18">
        <f aca="true" t="shared" si="30" ref="CW3:CW9">CQ3/2</f>
        <v>0</v>
      </c>
      <c r="CX3" s="6">
        <f aca="true" t="shared" si="31" ref="CX3:CX9">(CR3*3)+(CS3*5)+(CT3*5)+(CU3*20)</f>
        <v>0</v>
      </c>
      <c r="CY3" s="19">
        <f aca="true" t="shared" si="32" ref="CY3:CY9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9">CZ3+DA3</f>
        <v>0</v>
      </c>
      <c r="DH3" s="18">
        <f aca="true" t="shared" si="34" ref="DH3:DH9">DB3/2</f>
        <v>0</v>
      </c>
      <c r="DI3" s="6">
        <f aca="true" t="shared" si="35" ref="DI3:DI9">(DC3*3)+(DD3*5)+(DE3*5)+(DF3*20)</f>
        <v>0</v>
      </c>
      <c r="DJ3" s="19">
        <f aca="true" t="shared" si="36" ref="DJ3:DJ9">DG3+DH3+DI3</f>
        <v>0</v>
      </c>
    </row>
    <row r="4" spans="1:114" ht="12.75">
      <c r="A4" s="24">
        <v>2</v>
      </c>
      <c r="B4" s="9" t="s">
        <v>86</v>
      </c>
      <c r="C4" s="40"/>
      <c r="D4" s="40"/>
      <c r="E4" s="40"/>
      <c r="F4" s="40" t="s">
        <v>32</v>
      </c>
      <c r="G4" s="40"/>
      <c r="H4" s="20">
        <f aca="true" t="shared" si="37" ref="H4:H9">IF(AND(OR($H$2="Y",$I$2="Y"),J4&lt;5,K4&lt;5),IF(AND(J4=J3,K4=K3),H3+1,1),"")</f>
      </c>
      <c r="I4" s="16" t="e">
        <f>IF(AND($I$2="Y",K4&gt;0,OR(AND(H4=1,#REF!=10),AND(H4=2,#REF!=20),AND(H4=3,H18=30),AND(H4=4,H27=40),AND(H4=5,H36=50),AND(H4=6,H45=60),AND(H4=7,H54=70),AND(H4=8,H63=80),AND(H4=9,H72=90),AND(H4=10,H81=100))),VLOOKUP(K4-1,SortLookup!$A$13:$B$16,2,FALSE),"")</f>
        <v>#REF!</v>
      </c>
      <c r="J4" s="15">
        <f>IF(ISNA(VLOOKUP(F4,SortLookup!$A$1:$B$5,2,FALSE))," ",VLOOKUP(F4,SortLookup!$A$1:$B$5,2,FALSE))</f>
        <v>1</v>
      </c>
      <c r="K4" s="21" t="str">
        <f>IF(ISNA(VLOOKUP(G4,SortLookup!$A$7:$B$11,2,FALSE))," ",VLOOKUP(G4,SortLookup!$A$7:$B$11,2,FALSE))</f>
        <v> </v>
      </c>
      <c r="L4" s="29">
        <f t="shared" si="0"/>
        <v>78.34</v>
      </c>
      <c r="M4" s="30">
        <f t="shared" si="1"/>
        <v>64.84</v>
      </c>
      <c r="N4" s="8">
        <f t="shared" si="2"/>
        <v>5</v>
      </c>
      <c r="O4" s="31">
        <f t="shared" si="3"/>
        <v>8.5</v>
      </c>
      <c r="P4" s="32">
        <f t="shared" si="4"/>
        <v>17</v>
      </c>
      <c r="Q4" s="22">
        <v>26.51</v>
      </c>
      <c r="R4" s="1"/>
      <c r="S4" s="1"/>
      <c r="T4" s="1"/>
      <c r="U4" s="1"/>
      <c r="V4" s="1"/>
      <c r="W4" s="1"/>
      <c r="X4" s="2">
        <v>5</v>
      </c>
      <c r="Y4" s="2"/>
      <c r="Z4" s="2"/>
      <c r="AA4" s="2">
        <v>1</v>
      </c>
      <c r="AB4" s="23"/>
      <c r="AC4" s="7">
        <f t="shared" si="5"/>
        <v>26.51</v>
      </c>
      <c r="AD4" s="18">
        <f t="shared" si="6"/>
        <v>2.5</v>
      </c>
      <c r="AE4" s="6">
        <f t="shared" si="7"/>
        <v>5</v>
      </c>
      <c r="AF4" s="19">
        <f t="shared" si="8"/>
        <v>34.01</v>
      </c>
      <c r="AG4" s="22">
        <v>13.21</v>
      </c>
      <c r="AH4" s="1"/>
      <c r="AI4" s="1"/>
      <c r="AJ4" s="1"/>
      <c r="AK4" s="2">
        <v>6</v>
      </c>
      <c r="AL4" s="2"/>
      <c r="AM4" s="2"/>
      <c r="AN4" s="2"/>
      <c r="AO4" s="2"/>
      <c r="AP4" s="7">
        <f t="shared" si="9"/>
        <v>13.21</v>
      </c>
      <c r="AQ4" s="18">
        <f t="shared" si="10"/>
        <v>3</v>
      </c>
      <c r="AR4" s="6">
        <f t="shared" si="11"/>
        <v>0</v>
      </c>
      <c r="AS4" s="19">
        <f t="shared" si="12"/>
        <v>16.21</v>
      </c>
      <c r="AT4" s="22">
        <v>8.7</v>
      </c>
      <c r="AU4" s="1"/>
      <c r="AV4" s="1"/>
      <c r="AW4" s="2"/>
      <c r="AX4" s="2"/>
      <c r="AY4" s="2"/>
      <c r="AZ4" s="2"/>
      <c r="BA4" s="2"/>
      <c r="BB4" s="7">
        <f t="shared" si="13"/>
        <v>8.7</v>
      </c>
      <c r="BC4" s="18">
        <f t="shared" si="14"/>
        <v>0</v>
      </c>
      <c r="BD4" s="6">
        <f t="shared" si="15"/>
        <v>0</v>
      </c>
      <c r="BE4" s="19">
        <f t="shared" si="16"/>
        <v>8.7</v>
      </c>
      <c r="BF4" s="22">
        <v>16.42</v>
      </c>
      <c r="BG4" s="1"/>
      <c r="BH4" s="1"/>
      <c r="BI4" s="2">
        <v>6</v>
      </c>
      <c r="BJ4" s="2"/>
      <c r="BK4" s="2"/>
      <c r="BL4" s="2"/>
      <c r="BM4" s="2"/>
      <c r="BN4" s="7">
        <f t="shared" si="17"/>
        <v>16.42</v>
      </c>
      <c r="BO4" s="18">
        <f t="shared" si="18"/>
        <v>3</v>
      </c>
      <c r="BP4" s="6">
        <f t="shared" si="19"/>
        <v>0</v>
      </c>
      <c r="BQ4" s="19">
        <f t="shared" si="20"/>
        <v>19.42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84</v>
      </c>
      <c r="C5" s="40"/>
      <c r="D5" s="40"/>
      <c r="E5" s="40"/>
      <c r="F5" s="40" t="s">
        <v>32</v>
      </c>
      <c r="G5" s="40"/>
      <c r="H5" s="20">
        <f t="shared" si="37"/>
      </c>
      <c r="I5" s="16" t="e">
        <f>IF(AND($I$2="Y",K5&gt;0,OR(AND(H5=1,#REF!=10),AND(H5=2,H10=20),AND(H5=3,H19=30),AND(H5=4,H28=40),AND(H5=5,H37=50),AND(H5=6,H46=60),AND(H5=7,H55=70),AND(H5=8,H64=80),AND(H5=9,H73=90),AND(H5=10,H82=100))),VLOOKUP(K5-1,SortLookup!$A$13:$B$16,2,FALSE),"")</f>
        <v>#REF!</v>
      </c>
      <c r="J5" s="15">
        <f>IF(ISNA(VLOOKUP(F5,SortLookup!$A$1:$B$5,2,FALSE))," ",VLOOKUP(F5,SortLookup!$A$1:$B$5,2,FALSE))</f>
        <v>1</v>
      </c>
      <c r="K5" s="21" t="str">
        <f>IF(ISNA(VLOOKUP(G5,SortLookup!$A$7:$B$11,2,FALSE))," ",VLOOKUP(G5,SortLookup!$A$7:$B$11,2,FALSE))</f>
        <v> </v>
      </c>
      <c r="L5" s="29">
        <f t="shared" si="0"/>
        <v>94.03</v>
      </c>
      <c r="M5" s="30">
        <f t="shared" si="1"/>
        <v>69.53</v>
      </c>
      <c r="N5" s="8">
        <f t="shared" si="2"/>
        <v>15</v>
      </c>
      <c r="O5" s="31">
        <f t="shared" si="3"/>
        <v>9.5</v>
      </c>
      <c r="P5" s="32">
        <f t="shared" si="4"/>
        <v>19</v>
      </c>
      <c r="Q5" s="22">
        <v>25.04</v>
      </c>
      <c r="R5" s="1"/>
      <c r="S5" s="1"/>
      <c r="T5" s="1"/>
      <c r="U5" s="1"/>
      <c r="V5" s="1"/>
      <c r="W5" s="1"/>
      <c r="X5" s="2">
        <v>8</v>
      </c>
      <c r="Y5" s="2"/>
      <c r="Z5" s="2"/>
      <c r="AA5" s="2">
        <v>2</v>
      </c>
      <c r="AB5" s="23"/>
      <c r="AC5" s="7">
        <f t="shared" si="5"/>
        <v>25.04</v>
      </c>
      <c r="AD5" s="18">
        <f t="shared" si="6"/>
        <v>4</v>
      </c>
      <c r="AE5" s="6">
        <f t="shared" si="7"/>
        <v>10</v>
      </c>
      <c r="AF5" s="19">
        <f t="shared" si="8"/>
        <v>39.04</v>
      </c>
      <c r="AG5" s="22">
        <v>17.7</v>
      </c>
      <c r="AH5" s="1"/>
      <c r="AI5" s="1"/>
      <c r="AJ5" s="1"/>
      <c r="AK5" s="2">
        <v>11</v>
      </c>
      <c r="AL5" s="2"/>
      <c r="AM5" s="2"/>
      <c r="AN5" s="2">
        <v>1</v>
      </c>
      <c r="AO5" s="2"/>
      <c r="AP5" s="7">
        <f t="shared" si="9"/>
        <v>17.7</v>
      </c>
      <c r="AQ5" s="18">
        <f t="shared" si="10"/>
        <v>5.5</v>
      </c>
      <c r="AR5" s="6">
        <f t="shared" si="11"/>
        <v>5</v>
      </c>
      <c r="AS5" s="19">
        <f t="shared" si="12"/>
        <v>28.2</v>
      </c>
      <c r="AT5" s="22">
        <v>11.74</v>
      </c>
      <c r="AU5" s="1"/>
      <c r="AV5" s="1"/>
      <c r="AW5" s="2"/>
      <c r="AX5" s="2"/>
      <c r="AY5" s="2"/>
      <c r="AZ5" s="2"/>
      <c r="BA5" s="2"/>
      <c r="BB5" s="7">
        <f t="shared" si="13"/>
        <v>11.74</v>
      </c>
      <c r="BC5" s="18">
        <f t="shared" si="14"/>
        <v>0</v>
      </c>
      <c r="BD5" s="6">
        <f t="shared" si="15"/>
        <v>0</v>
      </c>
      <c r="BE5" s="19">
        <f t="shared" si="16"/>
        <v>11.74</v>
      </c>
      <c r="BF5" s="22">
        <v>15.05</v>
      </c>
      <c r="BG5" s="1"/>
      <c r="BH5" s="1"/>
      <c r="BI5" s="2"/>
      <c r="BJ5" s="2"/>
      <c r="BK5" s="2"/>
      <c r="BL5" s="2"/>
      <c r="BM5" s="2"/>
      <c r="BN5" s="7">
        <f t="shared" si="17"/>
        <v>15.05</v>
      </c>
      <c r="BO5" s="18">
        <f t="shared" si="18"/>
        <v>0</v>
      </c>
      <c r="BP5" s="6">
        <f t="shared" si="19"/>
        <v>0</v>
      </c>
      <c r="BQ5" s="19">
        <f t="shared" si="20"/>
        <v>15.05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87</v>
      </c>
      <c r="C6" s="40"/>
      <c r="D6" s="40"/>
      <c r="E6" s="40"/>
      <c r="F6" s="40" t="s">
        <v>31</v>
      </c>
      <c r="G6" s="40"/>
      <c r="H6" s="20">
        <f t="shared" si="37"/>
      </c>
      <c r="I6" s="16" t="e">
        <f>IF(AND($I$2="Y",K6&gt;0,OR(AND(H6=1,#REF!=10),AND(H6=2,H11=20),AND(H6=3,H20=30),AND(H6=4,H29=40),AND(H6=5,H38=50),AND(H6=6,H47=60),AND(H6=7,H56=70),AND(H6=8,H65=80),AND(H6=9,H74=90),AND(H6=10,H83=100))),VLOOKUP(K6-1,SortLookup!$A$13:$B$16,2,FALSE),"")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29">
        <f t="shared" si="0"/>
        <v>96.48</v>
      </c>
      <c r="M6" s="30">
        <f t="shared" si="1"/>
        <v>78.98</v>
      </c>
      <c r="N6" s="8">
        <f t="shared" si="2"/>
        <v>8</v>
      </c>
      <c r="O6" s="31">
        <f t="shared" si="3"/>
        <v>9.5</v>
      </c>
      <c r="P6" s="32">
        <f t="shared" si="4"/>
        <v>19</v>
      </c>
      <c r="Q6" s="22">
        <v>33.71</v>
      </c>
      <c r="R6" s="1"/>
      <c r="S6" s="1"/>
      <c r="T6" s="1"/>
      <c r="U6" s="1"/>
      <c r="V6" s="1"/>
      <c r="W6" s="1"/>
      <c r="X6" s="2">
        <v>6</v>
      </c>
      <c r="Y6" s="2"/>
      <c r="Z6" s="2"/>
      <c r="AA6" s="2">
        <v>1</v>
      </c>
      <c r="AB6" s="23"/>
      <c r="AC6" s="7">
        <f t="shared" si="5"/>
        <v>33.71</v>
      </c>
      <c r="AD6" s="18">
        <f t="shared" si="6"/>
        <v>3</v>
      </c>
      <c r="AE6" s="6">
        <f t="shared" si="7"/>
        <v>5</v>
      </c>
      <c r="AF6" s="19">
        <f t="shared" si="8"/>
        <v>41.71</v>
      </c>
      <c r="AG6" s="22">
        <v>17.08</v>
      </c>
      <c r="AH6" s="1"/>
      <c r="AI6" s="1"/>
      <c r="AJ6" s="1"/>
      <c r="AK6" s="2">
        <v>6</v>
      </c>
      <c r="AL6" s="2"/>
      <c r="AM6" s="2"/>
      <c r="AN6" s="2"/>
      <c r="AO6" s="2"/>
      <c r="AP6" s="7">
        <f t="shared" si="9"/>
        <v>17.08</v>
      </c>
      <c r="AQ6" s="18">
        <f t="shared" si="10"/>
        <v>3</v>
      </c>
      <c r="AR6" s="6">
        <f t="shared" si="11"/>
        <v>0</v>
      </c>
      <c r="AS6" s="19">
        <f t="shared" si="12"/>
        <v>20.08</v>
      </c>
      <c r="AT6" s="22">
        <v>10.76</v>
      </c>
      <c r="AU6" s="1"/>
      <c r="AV6" s="1"/>
      <c r="AW6" s="2"/>
      <c r="AX6" s="2"/>
      <c r="AY6" s="2"/>
      <c r="AZ6" s="2"/>
      <c r="BA6" s="2"/>
      <c r="BB6" s="7">
        <f t="shared" si="13"/>
        <v>10.76</v>
      </c>
      <c r="BC6" s="18">
        <f t="shared" si="14"/>
        <v>0</v>
      </c>
      <c r="BD6" s="6">
        <f t="shared" si="15"/>
        <v>0</v>
      </c>
      <c r="BE6" s="19">
        <f t="shared" si="16"/>
        <v>10.76</v>
      </c>
      <c r="BF6" s="22">
        <v>17.43</v>
      </c>
      <c r="BG6" s="1"/>
      <c r="BH6" s="1"/>
      <c r="BI6" s="2">
        <v>7</v>
      </c>
      <c r="BJ6" s="2">
        <v>1</v>
      </c>
      <c r="BK6" s="2"/>
      <c r="BL6" s="2"/>
      <c r="BM6" s="2"/>
      <c r="BN6" s="7">
        <f t="shared" si="17"/>
        <v>17.43</v>
      </c>
      <c r="BO6" s="18">
        <f t="shared" si="18"/>
        <v>3.5</v>
      </c>
      <c r="BP6" s="6">
        <f t="shared" si="19"/>
        <v>3</v>
      </c>
      <c r="BQ6" s="19">
        <f t="shared" si="20"/>
        <v>23.93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88</v>
      </c>
      <c r="C7" s="40"/>
      <c r="D7" s="40"/>
      <c r="E7" s="40"/>
      <c r="F7" s="40" t="s">
        <v>31</v>
      </c>
      <c r="G7" s="40"/>
      <c r="H7" s="20">
        <f t="shared" si="37"/>
      </c>
      <c r="I7" s="16" t="e">
        <f>IF(AND($I$2="Y",K7&gt;0,OR(AND(H7=1,#REF!=10),AND(H7=2,H12=20),AND(H7=3,H21=30),AND(H7=4,H30=40),AND(H7=5,H39=50),AND(H7=6,H48=60),AND(H7=7,H57=70),AND(H7=8,H66=80),AND(H7=9,H75=90),AND(H7=10,H84=100))),VLOOKUP(K7-1,SortLookup!$A$13:$B$16,2,FALSE),"")</f>
        <v>#REF!</v>
      </c>
      <c r="J7" s="15">
        <f>IF(ISNA(VLOOKUP(F7,SortLookup!$A$1:$B$5,2,FALSE))," ",VLOOKUP(F7,SortLookup!$A$1:$B$5,2,FALSE))</f>
        <v>0</v>
      </c>
      <c r="K7" s="21" t="str">
        <f>IF(ISNA(VLOOKUP(G7,SortLookup!$A$7:$B$11,2,FALSE))," ",VLOOKUP(G7,SortLookup!$A$7:$B$11,2,FALSE))</f>
        <v> </v>
      </c>
      <c r="L7" s="29">
        <f t="shared" si="0"/>
        <v>110.99</v>
      </c>
      <c r="M7" s="30">
        <f t="shared" si="1"/>
        <v>80.49</v>
      </c>
      <c r="N7" s="8">
        <f t="shared" si="2"/>
        <v>13</v>
      </c>
      <c r="O7" s="31">
        <f t="shared" si="3"/>
        <v>17.5</v>
      </c>
      <c r="P7" s="32">
        <f t="shared" si="4"/>
        <v>35</v>
      </c>
      <c r="Q7" s="22">
        <v>30.62</v>
      </c>
      <c r="R7" s="1"/>
      <c r="S7" s="1"/>
      <c r="T7" s="1"/>
      <c r="U7" s="1"/>
      <c r="V7" s="1"/>
      <c r="W7" s="1"/>
      <c r="X7" s="2">
        <v>15</v>
      </c>
      <c r="Y7" s="2"/>
      <c r="Z7" s="2">
        <v>1</v>
      </c>
      <c r="AA7" s="2"/>
      <c r="AB7" s="23"/>
      <c r="AC7" s="7">
        <f t="shared" si="5"/>
        <v>30.62</v>
      </c>
      <c r="AD7" s="18">
        <f t="shared" si="6"/>
        <v>7.5</v>
      </c>
      <c r="AE7" s="6">
        <f t="shared" si="7"/>
        <v>5</v>
      </c>
      <c r="AF7" s="19">
        <f t="shared" si="8"/>
        <v>43.12</v>
      </c>
      <c r="AG7" s="22">
        <v>23.27</v>
      </c>
      <c r="AH7" s="1"/>
      <c r="AI7" s="1"/>
      <c r="AJ7" s="1"/>
      <c r="AK7" s="2">
        <v>9</v>
      </c>
      <c r="AL7" s="2">
        <v>1</v>
      </c>
      <c r="AM7" s="2"/>
      <c r="AN7" s="2"/>
      <c r="AO7" s="2"/>
      <c r="AP7" s="7">
        <f t="shared" si="9"/>
        <v>23.27</v>
      </c>
      <c r="AQ7" s="18">
        <f t="shared" si="10"/>
        <v>4.5</v>
      </c>
      <c r="AR7" s="6">
        <f t="shared" si="11"/>
        <v>3</v>
      </c>
      <c r="AS7" s="19">
        <f t="shared" si="12"/>
        <v>30.77</v>
      </c>
      <c r="AT7" s="22">
        <v>11.8</v>
      </c>
      <c r="AU7" s="1"/>
      <c r="AV7" s="1"/>
      <c r="AW7" s="2"/>
      <c r="AX7" s="2"/>
      <c r="AY7" s="2"/>
      <c r="AZ7" s="2">
        <v>1</v>
      </c>
      <c r="BA7" s="2"/>
      <c r="BB7" s="7">
        <f t="shared" si="13"/>
        <v>11.8</v>
      </c>
      <c r="BC7" s="18">
        <f t="shared" si="14"/>
        <v>0</v>
      </c>
      <c r="BD7" s="6">
        <f t="shared" si="15"/>
        <v>5</v>
      </c>
      <c r="BE7" s="19">
        <f t="shared" si="16"/>
        <v>16.8</v>
      </c>
      <c r="BF7" s="22">
        <v>14.8</v>
      </c>
      <c r="BG7" s="1"/>
      <c r="BH7" s="1"/>
      <c r="BI7" s="2">
        <v>11</v>
      </c>
      <c r="BJ7" s="2"/>
      <c r="BK7" s="2"/>
      <c r="BL7" s="2"/>
      <c r="BM7" s="2"/>
      <c r="BN7" s="7">
        <f t="shared" si="17"/>
        <v>14.8</v>
      </c>
      <c r="BO7" s="18">
        <f t="shared" si="18"/>
        <v>5.5</v>
      </c>
      <c r="BP7" s="6">
        <f t="shared" si="19"/>
        <v>0</v>
      </c>
      <c r="BQ7" s="19">
        <f t="shared" si="20"/>
        <v>20.3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89</v>
      </c>
      <c r="C8" s="40"/>
      <c r="D8" s="40"/>
      <c r="E8" s="40"/>
      <c r="F8" s="40" t="s">
        <v>33</v>
      </c>
      <c r="G8" s="40"/>
      <c r="H8" s="20">
        <f t="shared" si="37"/>
      </c>
      <c r="I8" s="16" t="e">
        <f>IF(AND($I$2="Y",K8&gt;0,OR(AND(H8=1,#REF!=10),AND(H8=2,H13=20),AND(H8=3,H22=30),AND(H8=4,H31=40),AND(H8=5,H40=50),AND(H8=6,H49=60),AND(H8=7,H58=70),AND(H8=8,H67=80),AND(H8=9,H76=90),AND(H8=10,H85=100))),VLOOKUP(K8-1,SortLookup!$A$13:$B$16,2,FALSE),"")</f>
        <v>#REF!</v>
      </c>
      <c r="J8" s="15">
        <f>IF(ISNA(VLOOKUP(F8,SortLookup!$A$1:$B$5,2,FALSE))," ",VLOOKUP(F8,SortLookup!$A$1:$B$5,2,FALSE))</f>
        <v>2</v>
      </c>
      <c r="K8" s="21" t="str">
        <f>IF(ISNA(VLOOKUP(G8,SortLookup!$A$7:$B$11,2,FALSE))," ",VLOOKUP(G8,SortLookup!$A$7:$B$11,2,FALSE))</f>
        <v> </v>
      </c>
      <c r="L8" s="29">
        <f t="shared" si="0"/>
        <v>135.95</v>
      </c>
      <c r="M8" s="30">
        <f t="shared" si="1"/>
        <v>122.95</v>
      </c>
      <c r="N8" s="8">
        <f t="shared" si="2"/>
        <v>3</v>
      </c>
      <c r="O8" s="31">
        <f t="shared" si="3"/>
        <v>10</v>
      </c>
      <c r="P8" s="32">
        <f t="shared" si="4"/>
        <v>20</v>
      </c>
      <c r="Q8" s="22">
        <v>57.9</v>
      </c>
      <c r="R8" s="1"/>
      <c r="S8" s="1"/>
      <c r="T8" s="1"/>
      <c r="U8" s="1"/>
      <c r="V8" s="1"/>
      <c r="W8" s="1"/>
      <c r="X8" s="2"/>
      <c r="Y8" s="2">
        <v>1</v>
      </c>
      <c r="Z8" s="2"/>
      <c r="AA8" s="2"/>
      <c r="AB8" s="23"/>
      <c r="AC8" s="7">
        <f t="shared" si="5"/>
        <v>57.9</v>
      </c>
      <c r="AD8" s="18">
        <f t="shared" si="6"/>
        <v>0</v>
      </c>
      <c r="AE8" s="6">
        <f t="shared" si="7"/>
        <v>3</v>
      </c>
      <c r="AF8" s="19">
        <f t="shared" si="8"/>
        <v>60.9</v>
      </c>
      <c r="AG8" s="22">
        <v>19.57</v>
      </c>
      <c r="AH8" s="1"/>
      <c r="AI8" s="1"/>
      <c r="AJ8" s="1"/>
      <c r="AK8" s="2">
        <v>15</v>
      </c>
      <c r="AL8" s="2"/>
      <c r="AM8" s="2"/>
      <c r="AN8" s="2"/>
      <c r="AO8" s="2"/>
      <c r="AP8" s="7">
        <f t="shared" si="9"/>
        <v>19.57</v>
      </c>
      <c r="AQ8" s="18">
        <f t="shared" si="10"/>
        <v>7.5</v>
      </c>
      <c r="AR8" s="6">
        <f t="shared" si="11"/>
        <v>0</v>
      </c>
      <c r="AS8" s="19">
        <f t="shared" si="12"/>
        <v>27.07</v>
      </c>
      <c r="AT8" s="22">
        <v>10.55</v>
      </c>
      <c r="AU8" s="1"/>
      <c r="AV8" s="1"/>
      <c r="AW8" s="2">
        <v>1</v>
      </c>
      <c r="AX8" s="2"/>
      <c r="AY8" s="2"/>
      <c r="AZ8" s="2"/>
      <c r="BA8" s="2"/>
      <c r="BB8" s="7">
        <f t="shared" si="13"/>
        <v>10.55</v>
      </c>
      <c r="BC8" s="18">
        <f t="shared" si="14"/>
        <v>0.5</v>
      </c>
      <c r="BD8" s="6">
        <f t="shared" si="15"/>
        <v>0</v>
      </c>
      <c r="BE8" s="19">
        <f t="shared" si="16"/>
        <v>11.05</v>
      </c>
      <c r="BF8" s="22">
        <v>34.93</v>
      </c>
      <c r="BG8" s="1"/>
      <c r="BH8" s="1"/>
      <c r="BI8" s="2">
        <v>4</v>
      </c>
      <c r="BJ8" s="2"/>
      <c r="BK8" s="2"/>
      <c r="BL8" s="2"/>
      <c r="BM8" s="2"/>
      <c r="BN8" s="7">
        <f t="shared" si="17"/>
        <v>34.93</v>
      </c>
      <c r="BO8" s="18">
        <f t="shared" si="18"/>
        <v>2</v>
      </c>
      <c r="BP8" s="6">
        <f t="shared" si="19"/>
        <v>0</v>
      </c>
      <c r="BQ8" s="19">
        <f t="shared" si="20"/>
        <v>36.93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90</v>
      </c>
      <c r="C9" s="40"/>
      <c r="D9" s="40"/>
      <c r="E9" s="40"/>
      <c r="F9" s="40" t="s">
        <v>32</v>
      </c>
      <c r="G9" s="40"/>
      <c r="H9" s="20">
        <f t="shared" si="37"/>
      </c>
      <c r="I9" s="16" t="e">
        <f>IF(AND($I$2="Y",K9&gt;0,OR(AND(H9=1,#REF!=10),AND(H9=2,H14=20),AND(H9=3,H23=30),AND(H9=4,H32=40),AND(H9=5,H41=50),AND(H9=6,H50=60),AND(H9=7,H59=70),AND(H9=8,H68=80),AND(H9=9,H77=90),AND(H9=10,H86=100))),VLOOKUP(K9-1,SortLookup!$A$13:$B$16,2,FALSE),"")</f>
        <v>#REF!</v>
      </c>
      <c r="J9" s="15">
        <f>IF(ISNA(VLOOKUP(F9,SortLookup!$A$1:$B$5,2,FALSE))," ",VLOOKUP(F9,SortLookup!$A$1:$B$5,2,FALSE))</f>
        <v>1</v>
      </c>
      <c r="K9" s="21" t="str">
        <f>IF(ISNA(VLOOKUP(G9,SortLookup!$A$7:$B$11,2,FALSE))," ",VLOOKUP(G9,SortLookup!$A$7:$B$11,2,FALSE))</f>
        <v> </v>
      </c>
      <c r="L9" s="29">
        <f t="shared" si="0"/>
        <v>141.95</v>
      </c>
      <c r="M9" s="30">
        <f t="shared" si="1"/>
        <v>98.95</v>
      </c>
      <c r="N9" s="8">
        <f t="shared" si="2"/>
        <v>15</v>
      </c>
      <c r="O9" s="31">
        <f t="shared" si="3"/>
        <v>28</v>
      </c>
      <c r="P9" s="32">
        <f t="shared" si="4"/>
        <v>56</v>
      </c>
      <c r="Q9" s="22">
        <v>38.71</v>
      </c>
      <c r="R9" s="1"/>
      <c r="S9" s="1"/>
      <c r="T9" s="1"/>
      <c r="U9" s="1"/>
      <c r="V9" s="1"/>
      <c r="W9" s="1"/>
      <c r="X9" s="2">
        <v>25</v>
      </c>
      <c r="Y9" s="2"/>
      <c r="Z9" s="2">
        <v>1</v>
      </c>
      <c r="AA9" s="2"/>
      <c r="AB9" s="23"/>
      <c r="AC9" s="7">
        <f t="shared" si="5"/>
        <v>38.71</v>
      </c>
      <c r="AD9" s="18">
        <f t="shared" si="6"/>
        <v>12.5</v>
      </c>
      <c r="AE9" s="6">
        <f t="shared" si="7"/>
        <v>5</v>
      </c>
      <c r="AF9" s="19">
        <f t="shared" si="8"/>
        <v>56.21</v>
      </c>
      <c r="AG9" s="22">
        <v>20.2</v>
      </c>
      <c r="AH9" s="1"/>
      <c r="AI9" s="1"/>
      <c r="AJ9" s="1"/>
      <c r="AK9" s="2">
        <v>12</v>
      </c>
      <c r="AL9" s="2"/>
      <c r="AM9" s="2"/>
      <c r="AN9" s="2"/>
      <c r="AO9" s="2"/>
      <c r="AP9" s="7">
        <f t="shared" si="9"/>
        <v>20.2</v>
      </c>
      <c r="AQ9" s="18">
        <f t="shared" si="10"/>
        <v>6</v>
      </c>
      <c r="AR9" s="6">
        <f t="shared" si="11"/>
        <v>0</v>
      </c>
      <c r="AS9" s="19">
        <f t="shared" si="12"/>
        <v>26.2</v>
      </c>
      <c r="AT9" s="22">
        <v>20.1</v>
      </c>
      <c r="AU9" s="1"/>
      <c r="AV9" s="1"/>
      <c r="AW9" s="2"/>
      <c r="AX9" s="2"/>
      <c r="AY9" s="2"/>
      <c r="AZ9" s="2">
        <v>1</v>
      </c>
      <c r="BA9" s="2"/>
      <c r="BB9" s="7">
        <f t="shared" si="13"/>
        <v>20.1</v>
      </c>
      <c r="BC9" s="18">
        <f t="shared" si="14"/>
        <v>0</v>
      </c>
      <c r="BD9" s="6">
        <f t="shared" si="15"/>
        <v>5</v>
      </c>
      <c r="BE9" s="19">
        <f t="shared" si="16"/>
        <v>25.1</v>
      </c>
      <c r="BF9" s="22">
        <v>19.94</v>
      </c>
      <c r="BG9" s="1"/>
      <c r="BH9" s="1"/>
      <c r="BI9" s="2">
        <v>19</v>
      </c>
      <c r="BJ9" s="2"/>
      <c r="BK9" s="2"/>
      <c r="BL9" s="2">
        <v>1</v>
      </c>
      <c r="BM9" s="2"/>
      <c r="BN9" s="7">
        <f t="shared" si="17"/>
        <v>19.94</v>
      </c>
      <c r="BO9" s="18">
        <f t="shared" si="18"/>
        <v>9.5</v>
      </c>
      <c r="BP9" s="6">
        <f t="shared" si="19"/>
        <v>5</v>
      </c>
      <c r="BQ9" s="19">
        <f t="shared" si="20"/>
        <v>34.44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</sheetData>
  <sheetProtection selectLockedCell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L3:L9 B3:G9">
    <cfRule type="expression" priority="2" dxfId="0" stopIfTrue="1">
      <formula>$C3&gt;1</formula>
    </cfRule>
  </conditionalFormatting>
  <printOptions gridLines="1"/>
  <pageMargins left="0.3" right="0.3" top="0.75" bottom="0.75" header="0.3" footer="0.3"/>
  <pageSetup blackAndWhite="1" fitToWidth="2" fitToHeight="1" horizontalDpi="300" verticalDpi="300" orientation="landscape" pageOrder="overThenDown" scale="78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37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37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38" t="s">
        <v>15</v>
      </c>
    </row>
    <row r="20" ht="12.75">
      <c r="A20" s="38"/>
    </row>
    <row r="21" ht="12.75">
      <c r="A21" s="25"/>
    </row>
    <row r="22" ht="12.75">
      <c r="A22" s="39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2021-11-14T18:30:07Z</cp:lastPrinted>
  <dcterms:created xsi:type="dcterms:W3CDTF">2001-08-02T04:21:03Z</dcterms:created>
  <dcterms:modified xsi:type="dcterms:W3CDTF">2021-11-14T18:30:19Z</dcterms:modified>
  <cp:category/>
  <cp:version/>
  <cp:contentType/>
  <cp:contentStatus/>
  <cp:revision>1</cp:revision>
</cp:coreProperties>
</file>