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C:\Users\aaronb\Downloads\"/>
    </mc:Choice>
  </mc:AlternateContent>
  <xr:revisionPtr revIDLastSave="0" documentId="8_{5D9F9CE0-B36D-4B82-816B-B68093564A5D}" xr6:coauthVersionLast="47" xr6:coauthVersionMax="47" xr10:uidLastSave="{00000000-0000-0000-0000-000000000000}"/>
  <bookViews>
    <workbookView xWindow="-132" yWindow="-132" windowWidth="23304" windowHeight="10428" tabRatio="245" xr2:uid="{00000000-000D-0000-FFFF-FFFF00000000}"/>
  </bookViews>
  <sheets>
    <sheet name="Scoresheet" sheetId="1" r:id="rId1"/>
    <sheet name="SortLookup" sheetId="4" r:id="rId2"/>
    <sheet name="Help" sheetId="5" r:id="rId3"/>
  </sheets>
  <definedNames>
    <definedName name="_xlnm._FilterDatabase" localSheetId="0" hidden="1">Scoresheet!$A$2:$DJ$2</definedName>
    <definedName name="_xlnm.Print_Titles" localSheetId="0">Scoresheet!$A:$G,Scoresheet!$1:$2</definedName>
  </definedNames>
  <calcPr calcId="191029" fullPrecision="0"/>
  <customWorkbookViews>
    <customWorkbookView name=" James D. Morgan - Personal View" guid="{233156EF-6886-4018-8D35-72AEDB4F2C43}" mergeInterval="0" personalView="1" maximized="1" windowWidth="1221" windowHeight="736" tabRatio="20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M19" i="1" l="1"/>
  <c r="CM13" i="1"/>
  <c r="CL13" i="1" l="1"/>
  <c r="CK13" i="1"/>
  <c r="CN13" i="1" s="1"/>
  <c r="CL19" i="1"/>
  <c r="CK19" i="1"/>
  <c r="CN19" i="1" s="1"/>
  <c r="DI16" i="1"/>
  <c r="DH16" i="1"/>
  <c r="DG16" i="1"/>
  <c r="CX16" i="1"/>
  <c r="CW16" i="1"/>
  <c r="CV16" i="1"/>
  <c r="CM16" i="1"/>
  <c r="CL16" i="1"/>
  <c r="CK16" i="1"/>
  <c r="CN16" i="1" s="1"/>
  <c r="CB16" i="1"/>
  <c r="CA16" i="1"/>
  <c r="BZ16" i="1"/>
  <c r="BP16" i="1"/>
  <c r="BO16" i="1"/>
  <c r="BN16" i="1"/>
  <c r="BD16" i="1"/>
  <c r="BC16" i="1"/>
  <c r="BB16" i="1"/>
  <c r="AR16" i="1"/>
  <c r="AQ16" i="1"/>
  <c r="AP16" i="1"/>
  <c r="AE16" i="1"/>
  <c r="AD16" i="1"/>
  <c r="AC16" i="1"/>
  <c r="P16" i="1"/>
  <c r="O16" i="1" s="1"/>
  <c r="K16" i="1"/>
  <c r="J16" i="1"/>
  <c r="DI10" i="1"/>
  <c r="DH10" i="1"/>
  <c r="DG10" i="1"/>
  <c r="CX10" i="1"/>
  <c r="CW10" i="1"/>
  <c r="CV10" i="1"/>
  <c r="CM10" i="1"/>
  <c r="CL10" i="1"/>
  <c r="CK10" i="1"/>
  <c r="CB10" i="1"/>
  <c r="CA10" i="1"/>
  <c r="BZ10" i="1"/>
  <c r="BP10" i="1"/>
  <c r="BO10" i="1"/>
  <c r="BN10" i="1"/>
  <c r="BD10" i="1"/>
  <c r="BC10" i="1"/>
  <c r="BB10" i="1"/>
  <c r="AR10" i="1"/>
  <c r="AQ10" i="1"/>
  <c r="AP10" i="1"/>
  <c r="AE10" i="1"/>
  <c r="AD10" i="1"/>
  <c r="AC10" i="1"/>
  <c r="P10" i="1"/>
  <c r="O10" i="1" s="1"/>
  <c r="K10" i="1"/>
  <c r="J10" i="1"/>
  <c r="DI11" i="1"/>
  <c r="DH11" i="1"/>
  <c r="DG11" i="1"/>
  <c r="CX11" i="1"/>
  <c r="CW11" i="1"/>
  <c r="CV11" i="1"/>
  <c r="CM11" i="1"/>
  <c r="CL11" i="1"/>
  <c r="CK11" i="1"/>
  <c r="CB11" i="1"/>
  <c r="CA11" i="1"/>
  <c r="BZ11" i="1"/>
  <c r="BP11" i="1"/>
  <c r="BO11" i="1"/>
  <c r="BN11" i="1"/>
  <c r="BD11" i="1"/>
  <c r="BC11" i="1"/>
  <c r="BB11" i="1"/>
  <c r="AR11" i="1"/>
  <c r="AQ11" i="1"/>
  <c r="AP11" i="1"/>
  <c r="AE11" i="1"/>
  <c r="AD11" i="1"/>
  <c r="AC11" i="1"/>
  <c r="P11" i="1"/>
  <c r="O11" i="1" s="1"/>
  <c r="K11" i="1"/>
  <c r="J11" i="1"/>
  <c r="DI12" i="1"/>
  <c r="DH12" i="1"/>
  <c r="DG12" i="1"/>
  <c r="CX12" i="1"/>
  <c r="CW12" i="1"/>
  <c r="CY12" i="1" s="1"/>
  <c r="CV12" i="1"/>
  <c r="CM12" i="1"/>
  <c r="CL12" i="1"/>
  <c r="CK12" i="1"/>
  <c r="CB12" i="1"/>
  <c r="CA12" i="1"/>
  <c r="BZ12" i="1"/>
  <c r="BP12" i="1"/>
  <c r="BO12" i="1"/>
  <c r="BN12" i="1"/>
  <c r="BD12" i="1"/>
  <c r="BC12" i="1"/>
  <c r="BB12" i="1"/>
  <c r="AR12" i="1"/>
  <c r="AQ12" i="1"/>
  <c r="AP12" i="1"/>
  <c r="AE12" i="1"/>
  <c r="AD12" i="1"/>
  <c r="AC12" i="1"/>
  <c r="AF12" i="1" s="1"/>
  <c r="P12" i="1"/>
  <c r="O12" i="1" s="1"/>
  <c r="K12" i="1"/>
  <c r="J12" i="1"/>
  <c r="DI3" i="1"/>
  <c r="DH3" i="1"/>
  <c r="DG3" i="1"/>
  <c r="CX3" i="1"/>
  <c r="CW3" i="1"/>
  <c r="CV3" i="1"/>
  <c r="CY3" i="1" s="1"/>
  <c r="CM3" i="1"/>
  <c r="CL3" i="1"/>
  <c r="CK3" i="1"/>
  <c r="CB3" i="1"/>
  <c r="CA3" i="1"/>
  <c r="BZ3" i="1"/>
  <c r="CC3" i="1" s="1"/>
  <c r="BP3" i="1"/>
  <c r="BO3" i="1"/>
  <c r="BN3" i="1"/>
  <c r="BD3" i="1"/>
  <c r="BC3" i="1"/>
  <c r="BB3" i="1"/>
  <c r="AR3" i="1"/>
  <c r="AQ3" i="1"/>
  <c r="AP3" i="1"/>
  <c r="AE3" i="1"/>
  <c r="AD3" i="1"/>
  <c r="AC3" i="1"/>
  <c r="AF3" i="1" s="1"/>
  <c r="P3" i="1"/>
  <c r="O3" i="1" s="1"/>
  <c r="K3" i="1"/>
  <c r="J3" i="1"/>
  <c r="H3" i="1" s="1"/>
  <c r="DJ10" i="1" l="1"/>
  <c r="CN3" i="1"/>
  <c r="BE12" i="1"/>
  <c r="N3" i="1"/>
  <c r="DJ12" i="1"/>
  <c r="DJ16" i="1"/>
  <c r="CY11" i="1"/>
  <c r="BQ12" i="1"/>
  <c r="DJ11" i="1"/>
  <c r="BE3" i="1"/>
  <c r="DJ3" i="1"/>
  <c r="CY10" i="1"/>
  <c r="CN11" i="1"/>
  <c r="CY16" i="1"/>
  <c r="CC16" i="1"/>
  <c r="N16" i="1"/>
  <c r="BQ16" i="1"/>
  <c r="BE16" i="1"/>
  <c r="AS16" i="1"/>
  <c r="M16" i="1"/>
  <c r="H16" i="1"/>
  <c r="I16" i="1" s="1"/>
  <c r="CN10" i="1"/>
  <c r="N10" i="1"/>
  <c r="CC10" i="1"/>
  <c r="BQ10" i="1"/>
  <c r="BE10" i="1"/>
  <c r="AS10" i="1"/>
  <c r="M10" i="1"/>
  <c r="AF10" i="1"/>
  <c r="H10" i="1"/>
  <c r="I10" i="1" s="1"/>
  <c r="CC11" i="1"/>
  <c r="BQ11" i="1"/>
  <c r="BE11" i="1"/>
  <c r="N11" i="1"/>
  <c r="AS11" i="1"/>
  <c r="H11" i="1"/>
  <c r="I11" i="1" s="1"/>
  <c r="N12" i="1"/>
  <c r="CN12" i="1"/>
  <c r="CC12" i="1"/>
  <c r="AS12" i="1"/>
  <c r="M12" i="1"/>
  <c r="H12" i="1"/>
  <c r="I12" i="1" s="1"/>
  <c r="M3" i="1"/>
  <c r="L3" i="1" s="1"/>
  <c r="BQ3" i="1"/>
  <c r="I3" i="1"/>
  <c r="AF11" i="1"/>
  <c r="AS3" i="1"/>
  <c r="AF16" i="1"/>
  <c r="M11" i="1"/>
  <c r="DI7" i="1"/>
  <c r="DH7" i="1"/>
  <c r="DG7" i="1"/>
  <c r="CX7" i="1"/>
  <c r="CW7" i="1"/>
  <c r="CV7" i="1"/>
  <c r="CM7" i="1"/>
  <c r="CL7" i="1"/>
  <c r="CK7" i="1"/>
  <c r="CB7" i="1"/>
  <c r="CA7" i="1"/>
  <c r="BZ7" i="1"/>
  <c r="BP13" i="1"/>
  <c r="BO13" i="1"/>
  <c r="BN13" i="1"/>
  <c r="BD13" i="1"/>
  <c r="BC13" i="1"/>
  <c r="BB13" i="1"/>
  <c r="AR13" i="1"/>
  <c r="AQ13" i="1"/>
  <c r="AP13" i="1"/>
  <c r="AE13" i="1"/>
  <c r="AD13" i="1"/>
  <c r="AC13" i="1"/>
  <c r="P13" i="1"/>
  <c r="O13" i="1" s="1"/>
  <c r="K13" i="1"/>
  <c r="J13" i="1"/>
  <c r="DI5" i="1"/>
  <c r="DH5" i="1"/>
  <c r="DG5" i="1"/>
  <c r="CX5" i="1"/>
  <c r="CW5" i="1"/>
  <c r="CV5" i="1"/>
  <c r="CM5" i="1"/>
  <c r="CL5" i="1"/>
  <c r="CK5" i="1"/>
  <c r="CB5" i="1"/>
  <c r="CA5" i="1"/>
  <c r="BZ5" i="1"/>
  <c r="BP15" i="1"/>
  <c r="BO15" i="1"/>
  <c r="BN15" i="1"/>
  <c r="BD15" i="1"/>
  <c r="BC15" i="1"/>
  <c r="BB15" i="1"/>
  <c r="AR15" i="1"/>
  <c r="AQ15" i="1"/>
  <c r="AP15" i="1"/>
  <c r="AE15" i="1"/>
  <c r="AD15" i="1"/>
  <c r="AC15" i="1"/>
  <c r="P15" i="1"/>
  <c r="O15" i="1" s="1"/>
  <c r="K15" i="1"/>
  <c r="J15" i="1"/>
  <c r="CB13" i="1"/>
  <c r="CA13" i="1"/>
  <c r="BZ13" i="1"/>
  <c r="BP5" i="1"/>
  <c r="BO5" i="1"/>
  <c r="BN5" i="1"/>
  <c r="BD5" i="1"/>
  <c r="BC5" i="1"/>
  <c r="BB5" i="1"/>
  <c r="AR5" i="1"/>
  <c r="AQ5" i="1"/>
  <c r="AP5" i="1"/>
  <c r="AE5" i="1"/>
  <c r="AD5" i="1"/>
  <c r="AC5" i="1"/>
  <c r="P5" i="1"/>
  <c r="O5" i="1" s="1"/>
  <c r="K5" i="1"/>
  <c r="J5" i="1"/>
  <c r="DI4" i="1"/>
  <c r="DH4" i="1"/>
  <c r="DG4" i="1"/>
  <c r="CX4" i="1"/>
  <c r="CW4" i="1"/>
  <c r="CV4" i="1"/>
  <c r="CM4" i="1"/>
  <c r="CL4" i="1"/>
  <c r="CK4" i="1"/>
  <c r="CB4" i="1"/>
  <c r="CA4" i="1"/>
  <c r="BZ4" i="1"/>
  <c r="BP8" i="1"/>
  <c r="BO8" i="1"/>
  <c r="BN8" i="1"/>
  <c r="BD8" i="1"/>
  <c r="BC8" i="1"/>
  <c r="BB8" i="1"/>
  <c r="AR8" i="1"/>
  <c r="AQ8" i="1"/>
  <c r="AP8" i="1"/>
  <c r="AE8" i="1"/>
  <c r="AD8" i="1"/>
  <c r="AC8" i="1"/>
  <c r="P8" i="1"/>
  <c r="O8" i="1" s="1"/>
  <c r="K8" i="1"/>
  <c r="J8" i="1"/>
  <c r="DI20" i="1"/>
  <c r="DH20" i="1"/>
  <c r="DG20" i="1"/>
  <c r="CX20" i="1"/>
  <c r="CW20" i="1"/>
  <c r="CV20" i="1"/>
  <c r="CM20" i="1"/>
  <c r="CL20" i="1"/>
  <c r="CK20" i="1"/>
  <c r="CB20" i="1"/>
  <c r="CA20" i="1"/>
  <c r="BZ20" i="1"/>
  <c r="BP17" i="1"/>
  <c r="BO17" i="1"/>
  <c r="BN17" i="1"/>
  <c r="BD17" i="1"/>
  <c r="BC17" i="1"/>
  <c r="BB17" i="1"/>
  <c r="AR17" i="1"/>
  <c r="AQ17" i="1"/>
  <c r="AP17" i="1"/>
  <c r="AE17" i="1"/>
  <c r="AD17" i="1"/>
  <c r="AC17" i="1"/>
  <c r="P17" i="1"/>
  <c r="O17" i="1" s="1"/>
  <c r="K17" i="1"/>
  <c r="J17" i="1"/>
  <c r="L11" i="1" l="1"/>
  <c r="DJ4" i="1"/>
  <c r="L10" i="1"/>
  <c r="L16" i="1"/>
  <c r="L12" i="1"/>
  <c r="H5" i="1"/>
  <c r="I5" i="1" s="1"/>
  <c r="H13" i="1"/>
  <c r="I13" i="1" s="1"/>
  <c r="H8" i="1"/>
  <c r="I8" i="1" s="1"/>
  <c r="CY20" i="1"/>
  <c r="CN4" i="1"/>
  <c r="CC13" i="1"/>
  <c r="CY5" i="1"/>
  <c r="CN7" i="1"/>
  <c r="CN20" i="1"/>
  <c r="CY4" i="1"/>
  <c r="CC5" i="1"/>
  <c r="CC4" i="1"/>
  <c r="CY7" i="1"/>
  <c r="H15" i="1"/>
  <c r="I15" i="1" s="1"/>
  <c r="DJ5" i="1"/>
  <c r="CC20" i="1"/>
  <c r="CN5" i="1"/>
  <c r="CC7" i="1"/>
  <c r="DJ20" i="1"/>
  <c r="DJ7" i="1"/>
  <c r="BQ13" i="1"/>
  <c r="BE13" i="1"/>
  <c r="BE5" i="1"/>
  <c r="M5" i="1"/>
  <c r="AF5" i="1"/>
  <c r="BQ8" i="1"/>
  <c r="BE8" i="1"/>
  <c r="AS8" i="1"/>
  <c r="BQ17" i="1"/>
  <c r="AS17" i="1"/>
  <c r="H17" i="1"/>
  <c r="I17" i="1" s="1"/>
  <c r="BQ15" i="1"/>
  <c r="BQ5" i="1"/>
  <c r="BE17" i="1"/>
  <c r="BE15" i="1"/>
  <c r="AS5" i="1"/>
  <c r="AS15" i="1"/>
  <c r="N5" i="1"/>
  <c r="N13" i="1"/>
  <c r="AS13" i="1"/>
  <c r="AF13" i="1"/>
  <c r="M13" i="1"/>
  <c r="AF15" i="1"/>
  <c r="AF17" i="1"/>
  <c r="AF8" i="1"/>
  <c r="CB14" i="1"/>
  <c r="CA14" i="1"/>
  <c r="BZ14" i="1"/>
  <c r="CB19" i="1"/>
  <c r="CA19" i="1"/>
  <c r="BZ19" i="1"/>
  <c r="DI18" i="1"/>
  <c r="DH18" i="1"/>
  <c r="DG18" i="1"/>
  <c r="CX18" i="1"/>
  <c r="CW18" i="1"/>
  <c r="CV18" i="1"/>
  <c r="CM18" i="1"/>
  <c r="CL18" i="1"/>
  <c r="CK18" i="1"/>
  <c r="CB17" i="1"/>
  <c r="CA17" i="1"/>
  <c r="BZ17" i="1"/>
  <c r="BP4" i="1"/>
  <c r="BO4" i="1"/>
  <c r="BN4" i="1"/>
  <c r="BD4" i="1"/>
  <c r="BC4" i="1"/>
  <c r="BB4" i="1"/>
  <c r="AR4" i="1"/>
  <c r="AQ4" i="1"/>
  <c r="AP4" i="1"/>
  <c r="AE4" i="1"/>
  <c r="AD4" i="1"/>
  <c r="AC4" i="1"/>
  <c r="P4" i="1"/>
  <c r="O4" i="1" s="1"/>
  <c r="K4" i="1"/>
  <c r="J4" i="1"/>
  <c r="BP7" i="1"/>
  <c r="BO7" i="1"/>
  <c r="BN7" i="1"/>
  <c r="BD7" i="1"/>
  <c r="BC7" i="1"/>
  <c r="BB7" i="1"/>
  <c r="AR7" i="1"/>
  <c r="AQ7" i="1"/>
  <c r="AP7" i="1"/>
  <c r="AE7" i="1"/>
  <c r="AD7" i="1"/>
  <c r="AC7" i="1"/>
  <c r="P7" i="1"/>
  <c r="O7" i="1" s="1"/>
  <c r="K7" i="1"/>
  <c r="J7" i="1"/>
  <c r="BP9" i="1"/>
  <c r="BO9" i="1"/>
  <c r="BN9" i="1"/>
  <c r="BD9" i="1"/>
  <c r="BC9" i="1"/>
  <c r="BB9" i="1"/>
  <c r="AR9" i="1"/>
  <c r="AQ9" i="1"/>
  <c r="AP9" i="1"/>
  <c r="AE9" i="1"/>
  <c r="AD9" i="1"/>
  <c r="AC9" i="1"/>
  <c r="P9" i="1"/>
  <c r="O9" i="1" s="1"/>
  <c r="K9" i="1"/>
  <c r="J9" i="1"/>
  <c r="L5" i="1" l="1"/>
  <c r="L13" i="1"/>
  <c r="H7" i="1"/>
  <c r="I7" i="1" s="1"/>
  <c r="H4" i="1"/>
  <c r="I4" i="1" s="1"/>
  <c r="CC14" i="1"/>
  <c r="AS9" i="1"/>
  <c r="DJ18" i="1"/>
  <c r="CC19" i="1"/>
  <c r="BE7" i="1"/>
  <c r="CN18" i="1"/>
  <c r="BQ9" i="1"/>
  <c r="AF7" i="1"/>
  <c r="AS7" i="1"/>
  <c r="BE9" i="1"/>
  <c r="BQ7" i="1"/>
  <c r="CY18" i="1"/>
  <c r="CC17" i="1"/>
  <c r="BQ4" i="1"/>
  <c r="BE4" i="1"/>
  <c r="AS4" i="1"/>
  <c r="AF4" i="1"/>
  <c r="AF9" i="1"/>
  <c r="H9" i="1"/>
  <c r="I9" i="1" s="1"/>
  <c r="AC18" i="1"/>
  <c r="AR6" i="1"/>
  <c r="AQ6" i="1"/>
  <c r="AP6" i="1"/>
  <c r="AR14" i="1"/>
  <c r="AQ14" i="1"/>
  <c r="AP14" i="1"/>
  <c r="AR19" i="1"/>
  <c r="AQ19" i="1"/>
  <c r="AP19" i="1"/>
  <c r="AR18" i="1"/>
  <c r="AQ18" i="1"/>
  <c r="AP18" i="1"/>
  <c r="AR20" i="1"/>
  <c r="AQ20" i="1"/>
  <c r="AP20" i="1"/>
  <c r="BP19" i="1"/>
  <c r="BO19" i="1"/>
  <c r="BN19" i="1"/>
  <c r="BP6" i="1"/>
  <c r="BO6" i="1"/>
  <c r="BN6" i="1"/>
  <c r="BP14" i="1"/>
  <c r="BO14" i="1"/>
  <c r="BN14" i="1"/>
  <c r="BP18" i="1"/>
  <c r="BO18" i="1"/>
  <c r="BN18" i="1"/>
  <c r="BP20" i="1"/>
  <c r="BO20" i="1"/>
  <c r="BN20" i="1"/>
  <c r="BD19" i="1"/>
  <c r="BC19" i="1"/>
  <c r="BB19" i="1"/>
  <c r="AE19" i="1"/>
  <c r="AD19" i="1"/>
  <c r="AC19" i="1"/>
  <c r="P19" i="1"/>
  <c r="O19" i="1" s="1"/>
  <c r="K19" i="1"/>
  <c r="J19" i="1"/>
  <c r="BD14" i="1"/>
  <c r="BC14" i="1"/>
  <c r="BB14" i="1"/>
  <c r="AE14" i="1"/>
  <c r="AD14" i="1"/>
  <c r="AC14" i="1"/>
  <c r="P14" i="1"/>
  <c r="O14" i="1" s="1"/>
  <c r="K14" i="1"/>
  <c r="J14" i="1"/>
  <c r="BD6" i="1"/>
  <c r="BC6" i="1"/>
  <c r="BB6" i="1"/>
  <c r="AE6" i="1"/>
  <c r="AD6" i="1"/>
  <c r="AC6" i="1"/>
  <c r="P6" i="1"/>
  <c r="O6" i="1" s="1"/>
  <c r="K6" i="1"/>
  <c r="J6" i="1"/>
  <c r="DI17" i="1"/>
  <c r="DH17" i="1"/>
  <c r="DG17" i="1"/>
  <c r="CX17" i="1"/>
  <c r="CW17" i="1"/>
  <c r="CV17" i="1"/>
  <c r="CM17" i="1"/>
  <c r="N17" i="1" s="1"/>
  <c r="CL17" i="1"/>
  <c r="CK17" i="1"/>
  <c r="CB18" i="1"/>
  <c r="CA18" i="1"/>
  <c r="BZ18" i="1"/>
  <c r="DI6" i="1"/>
  <c r="DH6" i="1"/>
  <c r="DG6" i="1"/>
  <c r="CX6" i="1"/>
  <c r="CW6" i="1"/>
  <c r="CV6" i="1"/>
  <c r="CM6" i="1"/>
  <c r="CL6" i="1"/>
  <c r="CK6" i="1"/>
  <c r="CB9" i="1"/>
  <c r="CA9" i="1"/>
  <c r="BZ9" i="1"/>
  <c r="BD18" i="1"/>
  <c r="BC18" i="1"/>
  <c r="BB18" i="1"/>
  <c r="AE18" i="1"/>
  <c r="AD18" i="1"/>
  <c r="P18" i="1"/>
  <c r="O18" i="1" s="1"/>
  <c r="K18" i="1"/>
  <c r="J18" i="1"/>
  <c r="DI14" i="1"/>
  <c r="DH14" i="1"/>
  <c r="DG14" i="1"/>
  <c r="CX14" i="1"/>
  <c r="CW14" i="1"/>
  <c r="CV14" i="1"/>
  <c r="CM14" i="1"/>
  <c r="CL14" i="1"/>
  <c r="CK14" i="1"/>
  <c r="CB15" i="1"/>
  <c r="CA15" i="1"/>
  <c r="BZ15" i="1"/>
  <c r="DI15" i="1"/>
  <c r="DH15" i="1"/>
  <c r="DG15" i="1"/>
  <c r="CX15" i="1"/>
  <c r="CW15" i="1"/>
  <c r="CV15" i="1"/>
  <c r="CM15" i="1"/>
  <c r="CL15" i="1"/>
  <c r="CK15" i="1"/>
  <c r="DI9" i="1"/>
  <c r="DH9" i="1"/>
  <c r="DG9" i="1"/>
  <c r="CX9" i="1"/>
  <c r="CW9" i="1"/>
  <c r="CV9" i="1"/>
  <c r="CM9" i="1"/>
  <c r="CL9" i="1"/>
  <c r="CK9" i="1"/>
  <c r="CB8" i="1"/>
  <c r="CA8" i="1"/>
  <c r="BZ8" i="1"/>
  <c r="BD20" i="1"/>
  <c r="BC20" i="1"/>
  <c r="BB20" i="1"/>
  <c r="AE20" i="1"/>
  <c r="AD20" i="1"/>
  <c r="AC20" i="1"/>
  <c r="P20" i="1"/>
  <c r="O20" i="1" s="1"/>
  <c r="K20" i="1"/>
  <c r="J20" i="1"/>
  <c r="DI8" i="1"/>
  <c r="DH8" i="1"/>
  <c r="DG8" i="1"/>
  <c r="CX8" i="1"/>
  <c r="CW8" i="1"/>
  <c r="CV8" i="1"/>
  <c r="CM8" i="1"/>
  <c r="CL8" i="1"/>
  <c r="CK8" i="1"/>
  <c r="CB6" i="1"/>
  <c r="CA6" i="1"/>
  <c r="BZ6" i="1"/>
  <c r="N15" i="1" l="1"/>
  <c r="M17" i="1"/>
  <c r="L17" i="1" s="1"/>
  <c r="N8" i="1"/>
  <c r="M8" i="1"/>
  <c r="L8" i="1" s="1"/>
  <c r="M15" i="1"/>
  <c r="L15" i="1" s="1"/>
  <c r="CY17" i="1"/>
  <c r="N9" i="1"/>
  <c r="M9" i="1"/>
  <c r="M7" i="1"/>
  <c r="M4" i="1"/>
  <c r="N7" i="1"/>
  <c r="N4" i="1"/>
  <c r="DJ8" i="1"/>
  <c r="CC8" i="1"/>
  <c r="CY8" i="1"/>
  <c r="DJ6" i="1"/>
  <c r="CC6" i="1"/>
  <c r="CN9" i="1"/>
  <c r="CY15" i="1"/>
  <c r="H20" i="1"/>
  <c r="I20" i="1" s="1"/>
  <c r="AS6" i="1"/>
  <c r="BQ18" i="1"/>
  <c r="DJ15" i="1"/>
  <c r="CN8" i="1"/>
  <c r="BQ19" i="1"/>
  <c r="CC15" i="1"/>
  <c r="CC18" i="1"/>
  <c r="DJ17" i="1"/>
  <c r="BQ20" i="1"/>
  <c r="AS18" i="1"/>
  <c r="CN15" i="1"/>
  <c r="DJ9" i="1"/>
  <c r="CN6" i="1"/>
  <c r="N14" i="1"/>
  <c r="DJ14" i="1"/>
  <c r="AS19" i="1"/>
  <c r="M20" i="1"/>
  <c r="CY6" i="1"/>
  <c r="H19" i="1"/>
  <c r="I19" i="1" s="1"/>
  <c r="CY9" i="1"/>
  <c r="CN14" i="1"/>
  <c r="H18" i="1"/>
  <c r="I18" i="1" s="1"/>
  <c r="CC9" i="1"/>
  <c r="CN17" i="1"/>
  <c r="BQ6" i="1"/>
  <c r="CY14" i="1"/>
  <c r="AF19" i="1"/>
  <c r="BE14" i="1"/>
  <c r="M14" i="1"/>
  <c r="AF14" i="1"/>
  <c r="H14" i="1"/>
  <c r="I14" i="1" s="1"/>
  <c r="N20" i="1"/>
  <c r="BE20" i="1"/>
  <c r="AS20" i="1"/>
  <c r="AF20" i="1"/>
  <c r="BE19" i="1"/>
  <c r="N6" i="1"/>
  <c r="BE6" i="1"/>
  <c r="AF6" i="1"/>
  <c r="H6" i="1"/>
  <c r="I6" i="1" s="1"/>
  <c r="N18" i="1"/>
  <c r="BE18" i="1"/>
  <c r="AF18" i="1"/>
  <c r="BQ14" i="1"/>
  <c r="M19" i="1"/>
  <c r="M18" i="1"/>
  <c r="N19" i="1"/>
  <c r="AS14" i="1"/>
  <c r="M6" i="1"/>
  <c r="L9" i="1" l="1"/>
  <c r="L7" i="1"/>
  <c r="L4" i="1"/>
  <c r="L14" i="1"/>
  <c r="L20" i="1"/>
  <c r="L18" i="1"/>
  <c r="L19" i="1"/>
  <c r="L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Aaron Burns</author>
  </authors>
  <commentList>
    <comment ref="C2" authorId="0" shapeId="0" xr:uid="{00000000-0006-0000-0000-000001000000}">
      <text>
        <r>
          <rPr>
            <sz val="8"/>
            <color indexed="81"/>
            <rFont val="Tahoma"/>
          </rPr>
          <t>If re-shoots are allowed, which attempt was this score?  Only the first attempt is counted - others are there for information only.</t>
        </r>
      </text>
    </comment>
    <comment ref="G2" authorId="0" shapeId="0" xr:uid="{00000000-0006-0000-0000-000002000000}">
      <text>
        <r>
          <rPr>
            <sz val="8"/>
            <color indexed="81"/>
            <rFont val="Tahoma"/>
          </rPr>
          <t>In ODPL, we don't rank based on Class.</t>
        </r>
      </text>
    </comment>
  </commentList>
</comments>
</file>

<file path=xl/sharedStrings.xml><?xml version="1.0" encoding="utf-8"?>
<sst xmlns="http://schemas.openxmlformats.org/spreadsheetml/2006/main" count="209" uniqueCount="104">
  <si>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</si>
  <si>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</si>
  <si>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</si>
  <si>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</si>
  <si>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Rank?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</si>
  <si>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</si>
  <si>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</si>
  <si>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</si>
  <si>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</si>
  <si>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</si>
  <si>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</si>
  <si>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</si>
  <si>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</si>
  <si>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</si>
  <si>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</si>
  <si>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</si>
  <si>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</si>
  <si>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</si>
  <si>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</si>
  <si>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Class</t>
  </si>
  <si>
    <t>Stage 1</t>
  </si>
  <si>
    <t>Competitor</t>
  </si>
  <si>
    <t>Div</t>
  </si>
  <si>
    <t>Stage 2</t>
  </si>
  <si>
    <t>Stage 3</t>
  </si>
  <si>
    <t>Stage 4</t>
  </si>
  <si>
    <t>Stage 5</t>
  </si>
  <si>
    <t>Stage 6</t>
  </si>
  <si>
    <t>Stage 7</t>
  </si>
  <si>
    <t>Stage 8</t>
  </si>
  <si>
    <t>Match Totals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</si>
  <si>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</si>
  <si>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</si>
  <si>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</si>
  <si>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</si>
  <si>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</si>
  <si>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</si>
  <si>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</si>
  <si>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</si>
  <si>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</si>
  <si>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</si>
  <si>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</si>
  <si>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</si>
  <si>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</si>
  <si>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</si>
  <si>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</si>
  <si>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Entry #</t>
  </si>
  <si>
    <t>IDPA #</t>
  </si>
  <si>
    <t>Spl Cat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</si>
  <si>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</si>
  <si>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</si>
  <si>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</si>
  <si>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</si>
  <si>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</si>
  <si>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</si>
  <si>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</si>
  <si>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</si>
  <si>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</si>
  <si>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</si>
  <si>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</si>
  <si>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</si>
  <si>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</si>
  <si>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</si>
  <si>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</si>
  <si>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</si>
  <si>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</si>
  <si>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Pts Dn/2</t>
  </si>
  <si>
    <t>Tot Pts Dn</t>
  </si>
  <si>
    <t>Tot Raw Time</t>
  </si>
  <si>
    <t>Tot Pen Time</t>
  </si>
  <si>
    <t>Tot Pts Dn/2</t>
  </si>
  <si>
    <t>Total Match Score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</si>
  <si>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</si>
  <si>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</si>
  <si>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</si>
  <si>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</si>
  <si>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</si>
  <si>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</si>
  <si>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</si>
  <si>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</si>
  <si>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</si>
  <si>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</si>
  <si>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</si>
  <si>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>Attempt</t>
  </si>
  <si>
    <t>Name (First, Last Initial)</t>
  </si>
  <si>
    <t>Chris V.</t>
  </si>
  <si>
    <t>OPT</t>
  </si>
  <si>
    <t>Mike D.</t>
  </si>
  <si>
    <t>Bill S.</t>
  </si>
  <si>
    <t>Brian A.</t>
  </si>
  <si>
    <t>Jason F. #1</t>
  </si>
  <si>
    <t>Herbert R.</t>
  </si>
  <si>
    <t>Paul R.</t>
  </si>
  <si>
    <t>Ewa M.</t>
  </si>
  <si>
    <t>Rado P.</t>
  </si>
  <si>
    <t>Mitch B. #2</t>
  </si>
  <si>
    <t>Mike G. #2</t>
  </si>
  <si>
    <t>Phil B.</t>
  </si>
  <si>
    <t>Mitch B. #1</t>
  </si>
  <si>
    <t>Kevin W.</t>
  </si>
  <si>
    <t>Eric P.</t>
  </si>
  <si>
    <t>Jason F. #2</t>
  </si>
  <si>
    <t>Mike G. #1</t>
  </si>
  <si>
    <t>Jason 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</si>
</sst>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sz val="8"/>
      <color indexed="81"/>
      <name val="Tahoma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2" fontId="0" fillId="0" borderId="0" xfId="0" applyNumberFormat="1" applyBorder="1" applyAlignment="1" applyProtection="1">
      <alignment horizontal="right" vertical="center"/>
      <protection locked="0"/>
    </xf>
    <xf numFmtId="1" fontId="0" fillId="0" borderId="0" xfId="0" applyNumberFormat="1" applyBorder="1" applyAlignment="1" applyProtection="1">
      <alignment horizontal="right" vertical="center"/>
      <protection locked="0"/>
    </xf>
    <xf numFmtId="0" fontId="0" fillId="0" borderId="1" xfId="0" applyBorder="1"/>
    <xf numFmtId="0" fontId="0" fillId="0" borderId="0" xfId="0" applyBorder="1"/>
    <xf numFmtId="0" fontId="0" fillId="0" borderId="0" xfId="0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right" vertical="center"/>
    </xf>
    <xf numFmtId="2" fontId="0" fillId="0" borderId="2" xfId="0" applyNumberFormat="1" applyBorder="1" applyAlignment="1" applyProtection="1">
      <alignment horizontal="right" vertical="center"/>
    </xf>
    <xf numFmtId="1" fontId="0" fillId="0" borderId="3" xfId="0" applyNumberFormat="1" applyBorder="1" applyAlignment="1" applyProtection="1">
      <alignment horizontal="right" vertical="center"/>
    </xf>
    <xf numFmtId="49" fontId="0" fillId="0" borderId="0" xfId="0" applyNumberFormat="1" applyBorder="1" applyAlignment="1" applyProtection="1">
      <alignment horizontal="left" vertical="center"/>
      <protection locked="0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1" fontId="3" fillId="0" borderId="2" xfId="0" applyNumberFormat="1" applyFont="1" applyBorder="1" applyAlignment="1" applyProtection="1">
      <alignment horizontal="center" vertical="center"/>
    </xf>
    <xf numFmtId="1" fontId="1" fillId="0" borderId="3" xfId="0" applyNumberFormat="1" applyFont="1" applyBorder="1" applyAlignment="1" applyProtection="1">
      <alignment horizontal="center" vertical="center"/>
    </xf>
    <xf numFmtId="0" fontId="0" fillId="0" borderId="0" xfId="0" applyBorder="1" applyProtection="1"/>
    <xf numFmtId="164" fontId="0" fillId="0" borderId="0" xfId="0" applyNumberFormat="1" applyBorder="1" applyAlignment="1" applyProtection="1">
      <alignment horizontal="right" vertical="center"/>
    </xf>
    <xf numFmtId="2" fontId="2" fillId="0" borderId="4" xfId="0" applyNumberFormat="1" applyFont="1" applyBorder="1" applyAlignment="1" applyProtection="1">
      <alignment horizontal="right" vertical="center"/>
    </xf>
    <xf numFmtId="1" fontId="1" fillId="0" borderId="5" xfId="0" applyNumberFormat="1" applyFont="1" applyBorder="1" applyAlignment="1" applyProtection="1">
      <alignment horizontal="center" vertical="center"/>
    </xf>
    <xf numFmtId="1" fontId="3" fillId="0" borderId="4" xfId="0" applyNumberFormat="1" applyFont="1" applyBorder="1" applyAlignment="1" applyProtection="1">
      <alignment horizontal="center" vertical="center"/>
    </xf>
    <xf numFmtId="2" fontId="0" fillId="0" borderId="6" xfId="0" applyNumberFormat="1" applyBorder="1" applyAlignment="1" applyProtection="1">
      <alignment horizontal="right" vertical="center"/>
      <protection locked="0"/>
    </xf>
    <xf numFmtId="1" fontId="0" fillId="0" borderId="1" xfId="0" applyNumberFormat="1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center" vertical="center"/>
    </xf>
    <xf numFmtId="49" fontId="0" fillId="0" borderId="0" xfId="0" applyNumberFormat="1" applyAlignment="1">
      <alignment wrapText="1"/>
    </xf>
    <xf numFmtId="49" fontId="0" fillId="0" borderId="0" xfId="0" applyNumberFormat="1" applyAlignment="1" applyProtection="1">
      <alignment wrapText="1"/>
    </xf>
    <xf numFmtId="49" fontId="2" fillId="0" borderId="7" xfId="0" applyNumberFormat="1" applyFont="1" applyBorder="1" applyAlignment="1" applyProtection="1">
      <alignment horizontal="center" wrapText="1"/>
    </xf>
    <xf numFmtId="49" fontId="2" fillId="0" borderId="8" xfId="0" applyNumberFormat="1" applyFont="1" applyBorder="1" applyAlignment="1" applyProtection="1">
      <alignment horizontal="center" wrapText="1"/>
    </xf>
    <xf numFmtId="49" fontId="2" fillId="0" borderId="9" xfId="0" applyNumberFormat="1" applyFont="1" applyBorder="1" applyAlignment="1" applyProtection="1">
      <alignment horizontal="center" wrapText="1"/>
    </xf>
    <xf numFmtId="49" fontId="4" fillId="0" borderId="10" xfId="0" applyNumberFormat="1" applyFont="1" applyBorder="1" applyAlignment="1" applyProtection="1">
      <alignment horizontal="center" vertical="center" textRotation="180"/>
    </xf>
    <xf numFmtId="49" fontId="4" fillId="0" borderId="9" xfId="0" applyNumberFormat="1" applyFont="1" applyBorder="1" applyAlignment="1" applyProtection="1">
      <alignment horizontal="center" vertical="center" textRotation="180"/>
    </xf>
    <xf numFmtId="49" fontId="2" fillId="0" borderId="11" xfId="0" applyNumberFormat="1" applyFont="1" applyBorder="1" applyAlignment="1" applyProtection="1">
      <alignment horizontal="center" wrapText="1"/>
    </xf>
    <xf numFmtId="49" fontId="2" fillId="0" borderId="10" xfId="0" applyNumberFormat="1" applyFont="1" applyBorder="1" applyAlignment="1" applyProtection="1">
      <alignment horizontal="center" wrapText="1"/>
    </xf>
    <xf numFmtId="49" fontId="2" fillId="0" borderId="12" xfId="0" applyNumberFormat="1" applyFont="1" applyBorder="1" applyAlignment="1" applyProtection="1">
      <alignment horizontal="center" wrapText="1"/>
    </xf>
    <xf numFmtId="49" fontId="2" fillId="0" borderId="13" xfId="0" applyNumberFormat="1" applyFont="1" applyBorder="1" applyAlignment="1" applyProtection="1">
      <alignment horizontal="center" wrapText="1"/>
    </xf>
    <xf numFmtId="2" fontId="2" fillId="0" borderId="14" xfId="0" applyNumberFormat="1" applyFont="1" applyBorder="1" applyAlignment="1" applyProtection="1">
      <alignment horizontal="right" vertical="center"/>
    </xf>
    <xf numFmtId="2" fontId="0" fillId="0" borderId="15" xfId="0" applyNumberFormat="1" applyBorder="1" applyAlignment="1" applyProtection="1">
      <alignment horizontal="right" vertical="center"/>
    </xf>
    <xf numFmtId="49" fontId="2" fillId="0" borderId="16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 wrapText="1"/>
    </xf>
    <xf numFmtId="164" fontId="0" fillId="0" borderId="18" xfId="0" applyNumberFormat="1" applyBorder="1" applyAlignment="1" applyProtection="1">
      <alignment horizontal="right" vertical="center"/>
    </xf>
    <xf numFmtId="1" fontId="0" fillId="0" borderId="19" xfId="0" applyNumberFormat="1" applyBorder="1" applyAlignment="1" applyProtection="1">
      <alignment horizontal="right" vertical="center"/>
    </xf>
    <xf numFmtId="49" fontId="4" fillId="0" borderId="20" xfId="0" applyNumberFormat="1" applyFont="1" applyBorder="1" applyAlignment="1" applyProtection="1">
      <alignment horizontal="center" wrapText="1"/>
    </xf>
    <xf numFmtId="49" fontId="4" fillId="0" borderId="21" xfId="0" applyNumberFormat="1" applyFont="1" applyBorder="1" applyAlignment="1" applyProtection="1">
      <alignment horizontal="center" wrapText="1"/>
    </xf>
    <xf numFmtId="49" fontId="4" fillId="0" borderId="22" xfId="0" applyNumberFormat="1" applyFont="1" applyBorder="1" applyAlignment="1" applyProtection="1">
      <alignment horizontal="center" vertical="center" wrapText="1"/>
      <protection locked="0"/>
    </xf>
    <xf numFmtId="49" fontId="4" fillId="0" borderId="23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wrapText="1"/>
    </xf>
    <xf numFmtId="49" fontId="5" fillId="0" borderId="0" xfId="0" applyNumberFormat="1" applyFont="1" applyAlignment="1" applyProtection="1">
      <alignment wrapText="1"/>
    </xf>
    <xf numFmtId="49" fontId="2" fillId="0" borderId="0" xfId="0" applyNumberFormat="1" applyFont="1" applyAlignment="1">
      <alignment wrapText="1"/>
    </xf>
    <xf numFmtId="49" fontId="2" fillId="0" borderId="8" xfId="0" applyNumberFormat="1" applyFont="1" applyBorder="1" applyAlignment="1" applyProtection="1">
      <alignment horizontal="center" textRotation="90" wrapText="1"/>
    </xf>
    <xf numFmtId="49" fontId="2" fillId="0" borderId="7" xfId="0" applyNumberFormat="1" applyFont="1" applyBorder="1" applyAlignment="1" applyProtection="1">
      <alignment horizontal="center" textRotation="90" wrapText="1"/>
    </xf>
    <xf numFmtId="1" fontId="2" fillId="0" borderId="8" xfId="0" applyNumberFormat="1" applyFont="1" applyBorder="1" applyAlignment="1" applyProtection="1">
      <alignment horizontal="center" textRotation="90" wrapText="1"/>
    </xf>
    <xf numFmtId="1" fontId="0" fillId="0" borderId="0" xfId="0" applyNumberFormat="1" applyBorder="1" applyAlignment="1" applyProtection="1">
      <alignment horizontal="left" vertical="center"/>
      <protection locked="0"/>
    </xf>
    <xf numFmtId="1" fontId="0" fillId="0" borderId="0" xfId="0" applyNumberFormat="1" applyBorder="1"/>
    <xf numFmtId="1" fontId="7" fillId="0" borderId="0" xfId="0" applyNumberFormat="1" applyFont="1" applyBorder="1" applyAlignment="1" applyProtection="1">
      <alignment horizontal="left" vertical="center"/>
      <protection locked="0"/>
    </xf>
    <xf numFmtId="49" fontId="7" fillId="0" borderId="0" xfId="0" applyNumberFormat="1" applyFont="1" applyBorder="1" applyAlignment="1" applyProtection="1">
      <alignment horizontal="left" vertical="center"/>
      <protection locked="0"/>
    </xf>
    <xf numFmtId="49" fontId="5" fillId="0" borderId="8" xfId="0" applyNumberFormat="1" applyFont="1" applyBorder="1" applyAlignment="1" applyProtection="1">
      <alignment horizontal="center" wrapText="1"/>
    </xf>
    <xf numFmtId="0" fontId="7" fillId="0" borderId="0" xfId="0" applyFont="1" applyBorder="1"/>
    <xf numFmtId="49" fontId="7" fillId="0" borderId="0" xfId="0" applyNumberFormat="1" applyFont="1" applyFill="1" applyBorder="1" applyAlignment="1" applyProtection="1">
      <alignment horizontal="left" vertical="center"/>
      <protection locked="0"/>
    </xf>
    <xf numFmtId="49" fontId="4" fillId="0" borderId="28" xfId="0" applyNumberFormat="1" applyFont="1" applyBorder="1" applyAlignment="1" applyProtection="1">
      <alignment horizontal="center" wrapText="1"/>
    </xf>
    <xf numFmtId="49" fontId="4" fillId="0" borderId="27" xfId="0" applyNumberFormat="1" applyFont="1" applyBorder="1" applyAlignment="1" applyProtection="1">
      <alignment horizontal="center" wrapText="1"/>
    </xf>
    <xf numFmtId="49" fontId="2" fillId="0" borderId="27" xfId="0" applyNumberFormat="1" applyFont="1" applyBorder="1" applyAlignment="1" applyProtection="1">
      <alignment horizontal="center"/>
    </xf>
    <xf numFmtId="49" fontId="2" fillId="0" borderId="27" xfId="0" applyNumberFormat="1" applyFont="1" applyBorder="1" applyAlignment="1">
      <alignment horizontal="center"/>
    </xf>
    <xf numFmtId="49" fontId="2" fillId="0" borderId="24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</cellXfs>
  <cellStyles count="1">
    <cellStyle name="Normal" xfId="0" builtinId="0"/>
  </cellStyles>
  <dxfs count="27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J20"/>
  <sheetViews>
    <sheetView tabSelected="1" zoomScaleNormal="100" workbookViewId="0">
      <pane xSplit="7" ySplit="2" topLeftCell="L3" activePane="bottomRight" state="frozenSplit"/>
      <selection pane="topRight" activeCell="K1" sqref="K1"/>
      <selection pane="bottomLeft" activeCell="A3" sqref="A3"/>
      <selection pane="bottomRight" activeCell="L24" sqref="L24"/>
    </sheetView>
  </sheetViews>
  <sheetFormatPr defaultColWidth="6.44140625" defaultRowHeight="13.2" x14ac:dyDescent="0.25"/>
  <cols>
    <col min="1" max="1" width="3.33203125" style="5" bestFit="1" customWidth="1"/>
    <col min="2" max="2" width="15.33203125" style="4" customWidth="1"/>
    <col min="3" max="3" width="2.5546875" style="53" hidden="1" customWidth="1"/>
    <col min="4" max="4" width="3.33203125" style="4" hidden="1" customWidth="1"/>
    <col min="5" max="5" width="4" style="4" hidden="1" customWidth="1"/>
    <col min="6" max="6" width="4.6640625" style="4" hidden="1" customWidth="1"/>
    <col min="7" max="7" width="5.6640625" style="4" customWidth="1"/>
    <col min="8" max="8" width="3.6640625" style="17" hidden="1" customWidth="1"/>
    <col min="9" max="9" width="5.109375" style="17" hidden="1" customWidth="1"/>
    <col min="10" max="11" width="2" style="17" hidden="1" customWidth="1"/>
    <col min="12" max="12" width="8.44140625" style="17" customWidth="1"/>
    <col min="13" max="13" width="7.44140625" style="4" customWidth="1"/>
    <col min="14" max="14" width="5.33203125" style="4" customWidth="1"/>
    <col min="15" max="15" width="5.44140625" style="4" customWidth="1"/>
    <col min="16" max="16" width="5" style="4" customWidth="1"/>
    <col min="17" max="17" width="8.44140625" style="4" customWidth="1"/>
    <col min="18" max="23" width="5.44140625" style="4" hidden="1" customWidth="1"/>
    <col min="24" max="24" width="3.6640625" style="4" customWidth="1"/>
    <col min="25" max="27" width="2.33203125" style="4" customWidth="1"/>
    <col min="28" max="28" width="3.44140625" style="4" customWidth="1"/>
    <col min="29" max="29" width="6.6640625" style="4" customWidth="1"/>
    <col min="30" max="30" width="4.44140625" style="4" customWidth="1"/>
    <col min="31" max="31" width="4.33203125" style="4" customWidth="1"/>
    <col min="32" max="32" width="8.44140625" style="3" customWidth="1"/>
    <col min="33" max="33" width="8.44140625" customWidth="1"/>
    <col min="34" max="35" width="5.44140625" hidden="1" customWidth="1"/>
    <col min="36" max="36" width="4.5546875" style="4" hidden="1" customWidth="1"/>
    <col min="37" max="37" width="3.6640625" customWidth="1"/>
    <col min="38" max="40" width="2.33203125" customWidth="1"/>
    <col min="41" max="41" width="3.44140625" customWidth="1"/>
    <col min="42" max="42" width="6.44140625" style="4" customWidth="1"/>
    <col min="43" max="43" width="4.44140625" style="4" customWidth="1"/>
    <col min="44" max="44" width="4.33203125" customWidth="1"/>
    <col min="45" max="45" width="6.44140625" customWidth="1"/>
    <col min="46" max="46" width="8.44140625" customWidth="1"/>
    <col min="47" max="48" width="5.44140625" hidden="1" customWidth="1"/>
    <col min="49" max="49" width="3.6640625" customWidth="1"/>
    <col min="50" max="52" width="2.33203125" customWidth="1"/>
    <col min="53" max="53" width="3.44140625" customWidth="1"/>
    <col min="54" max="54" width="6.44140625" style="4" customWidth="1"/>
    <col min="55" max="55" width="4.44140625" style="4" customWidth="1"/>
    <col min="56" max="56" width="4.33203125" customWidth="1"/>
    <col min="57" max="57" width="6.44140625" customWidth="1"/>
    <col min="58" max="58" width="8.44140625" customWidth="1"/>
    <col min="59" max="59" width="5.44140625" hidden="1" customWidth="1"/>
    <col min="60" max="60" width="5.44140625" style="4" hidden="1" customWidth="1"/>
    <col min="61" max="61" width="3.6640625" customWidth="1"/>
    <col min="62" max="62" width="3.44140625" customWidth="1"/>
    <col min="63" max="64" width="2.33203125" customWidth="1"/>
    <col min="65" max="65" width="3.44140625" customWidth="1"/>
    <col min="66" max="66" width="6.44140625" style="4" customWidth="1"/>
    <col min="67" max="67" width="4.44140625" style="4" customWidth="1"/>
    <col min="68" max="68" width="4.33203125" customWidth="1"/>
    <col min="69" max="69" width="6.44140625" customWidth="1"/>
    <col min="70" max="70" width="7.33203125" customWidth="1"/>
    <col min="71" max="72" width="5.44140625" hidden="1" customWidth="1"/>
    <col min="73" max="73" width="3.6640625" customWidth="1"/>
    <col min="74" max="76" width="2.33203125" customWidth="1"/>
    <col min="77" max="77" width="3.44140625" customWidth="1"/>
    <col min="78" max="78" width="6.44140625" style="4" customWidth="1"/>
    <col min="79" max="79" width="4.44140625" style="4" customWidth="1"/>
    <col min="80" max="80" width="4.33203125" customWidth="1"/>
    <col min="81" max="81" width="6.44140625" customWidth="1"/>
    <col min="82" max="82" width="5.44140625" customWidth="1"/>
    <col min="83" max="83" width="5.44140625" hidden="1" customWidth="1"/>
    <col min="84" max="84" width="3.6640625" customWidth="1"/>
    <col min="85" max="87" width="2.33203125" customWidth="1"/>
    <col min="88" max="88" width="3.44140625" customWidth="1"/>
    <col min="89" max="89" width="6.44140625" style="4" customWidth="1"/>
    <col min="90" max="90" width="4.44140625" style="4" customWidth="1"/>
    <col min="91" max="91" width="4.33203125" customWidth="1"/>
    <col min="92" max="92" width="6.44140625" customWidth="1"/>
    <col min="93" max="94" width="5.44140625" hidden="1" customWidth="1"/>
    <col min="95" max="95" width="3.6640625" hidden="1" customWidth="1"/>
    <col min="96" max="98" width="2.33203125" hidden="1" customWidth="1"/>
    <col min="99" max="99" width="3.44140625" hidden="1" customWidth="1"/>
    <col min="100" max="100" width="6.44140625" style="4" hidden="1" customWidth="1"/>
    <col min="101" max="101" width="4.44140625" style="4" hidden="1" customWidth="1"/>
    <col min="102" max="102" width="4.33203125" hidden="1" customWidth="1"/>
    <col min="103" max="103" width="6.44140625" hidden="1" customWidth="1"/>
    <col min="104" max="105" width="5.44140625" hidden="1" customWidth="1"/>
    <col min="106" max="106" width="3.6640625" hidden="1" customWidth="1"/>
    <col min="107" max="109" width="2.33203125" hidden="1" customWidth="1"/>
    <col min="110" max="110" width="3.44140625" hidden="1" customWidth="1"/>
    <col min="111" max="111" width="6.44140625" style="4" hidden="1" customWidth="1"/>
    <col min="112" max="112" width="4.44140625" style="4" hidden="1" customWidth="1"/>
    <col min="113" max="113" width="4.33203125" hidden="1" customWidth="1"/>
    <col min="114" max="114" width="6.44140625" hidden="1" customWidth="1"/>
    <col min="115" max="115" width="6.44140625" customWidth="1"/>
  </cols>
  <sheetData>
    <row r="1" spans="1:114" ht="27" customHeight="1" thickTop="1" x14ac:dyDescent="0.25">
      <c r="A1" s="61" t="s">
        <v>21</v>
      </c>
      <c r="B1" s="62"/>
      <c r="C1" s="62"/>
      <c r="D1" s="62"/>
      <c r="E1" s="62"/>
      <c r="F1" s="62"/>
      <c r="G1" s="62"/>
      <c r="H1" s="42" t="s">
        <v>4</v>
      </c>
      <c r="I1" s="43" t="s">
        <v>5</v>
      </c>
      <c r="J1" s="59" t="s">
        <v>49</v>
      </c>
      <c r="K1" s="60"/>
      <c r="L1" s="63" t="s">
        <v>30</v>
      </c>
      <c r="M1" s="66"/>
      <c r="N1" s="66"/>
      <c r="O1" s="66"/>
      <c r="P1" s="67"/>
      <c r="Q1" s="61" t="s">
        <v>20</v>
      </c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 t="s">
        <v>23</v>
      </c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 t="s">
        <v>24</v>
      </c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3" t="s">
        <v>25</v>
      </c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5"/>
      <c r="BR1" s="63" t="s">
        <v>26</v>
      </c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5"/>
      <c r="CD1" s="63" t="s">
        <v>27</v>
      </c>
      <c r="CE1" s="64"/>
      <c r="CF1" s="64"/>
      <c r="CG1" s="64"/>
      <c r="CH1" s="64"/>
      <c r="CI1" s="64"/>
      <c r="CJ1" s="64"/>
      <c r="CK1" s="64"/>
      <c r="CL1" s="64"/>
      <c r="CM1" s="64"/>
      <c r="CN1" s="65"/>
      <c r="CO1" s="63" t="s">
        <v>28</v>
      </c>
      <c r="CP1" s="64"/>
      <c r="CQ1" s="64"/>
      <c r="CR1" s="64"/>
      <c r="CS1" s="64"/>
      <c r="CT1" s="64"/>
      <c r="CU1" s="64"/>
      <c r="CV1" s="64"/>
      <c r="CW1" s="64"/>
      <c r="CX1" s="64"/>
      <c r="CY1" s="65"/>
      <c r="CZ1" s="63" t="s">
        <v>29</v>
      </c>
      <c r="DA1" s="64"/>
      <c r="DB1" s="64"/>
      <c r="DC1" s="64"/>
      <c r="DD1" s="64"/>
      <c r="DE1" s="64"/>
      <c r="DF1" s="64"/>
      <c r="DG1" s="64"/>
      <c r="DH1" s="64"/>
      <c r="DI1" s="64"/>
      <c r="DJ1" s="65"/>
    </row>
    <row r="2" spans="1:114" ht="42" customHeight="1" thickBot="1" x14ac:dyDescent="0.3">
      <c r="A2" s="50" t="s">
        <v>46</v>
      </c>
      <c r="B2" s="28" t="s">
        <v>84</v>
      </c>
      <c r="C2" s="51" t="s">
        <v>83</v>
      </c>
      <c r="D2" s="49" t="s">
        <v>47</v>
      </c>
      <c r="E2" s="28" t="s">
        <v>48</v>
      </c>
      <c r="F2" s="28" t="s">
        <v>22</v>
      </c>
      <c r="G2" s="29" t="s">
        <v>19</v>
      </c>
      <c r="H2" s="44" t="s">
        <v>74</v>
      </c>
      <c r="I2" s="45" t="s">
        <v>74</v>
      </c>
      <c r="J2" s="30" t="s">
        <v>2</v>
      </c>
      <c r="K2" s="31" t="s">
        <v>3</v>
      </c>
      <c r="L2" s="34" t="s">
        <v>71</v>
      </c>
      <c r="M2" s="35" t="s">
        <v>68</v>
      </c>
      <c r="N2" s="32" t="s">
        <v>69</v>
      </c>
      <c r="O2" s="38" t="s">
        <v>70</v>
      </c>
      <c r="P2" s="39" t="s">
        <v>67</v>
      </c>
      <c r="Q2" s="27" t="s">
        <v>51</v>
      </c>
      <c r="R2" s="28" t="s">
        <v>52</v>
      </c>
      <c r="S2" s="28" t="s">
        <v>53</v>
      </c>
      <c r="T2" s="28" t="s">
        <v>54</v>
      </c>
      <c r="U2" s="28" t="s">
        <v>55</v>
      </c>
      <c r="V2" s="28" t="s">
        <v>56</v>
      </c>
      <c r="W2" s="28" t="s">
        <v>57</v>
      </c>
      <c r="X2" s="28" t="s">
        <v>50</v>
      </c>
      <c r="Y2" s="28" t="s">
        <v>58</v>
      </c>
      <c r="Z2" s="28" t="s">
        <v>59</v>
      </c>
      <c r="AA2" s="28" t="s">
        <v>60</v>
      </c>
      <c r="AB2" s="32" t="s">
        <v>61</v>
      </c>
      <c r="AC2" s="33" t="s">
        <v>62</v>
      </c>
      <c r="AD2" s="28" t="s">
        <v>66</v>
      </c>
      <c r="AE2" s="28" t="s">
        <v>63</v>
      </c>
      <c r="AF2" s="29" t="s">
        <v>64</v>
      </c>
      <c r="AG2" s="27" t="s">
        <v>51</v>
      </c>
      <c r="AH2" s="28" t="s">
        <v>52</v>
      </c>
      <c r="AI2" s="28" t="s">
        <v>53</v>
      </c>
      <c r="AJ2" s="28" t="s">
        <v>54</v>
      </c>
      <c r="AK2" s="28" t="s">
        <v>50</v>
      </c>
      <c r="AL2" s="28" t="s">
        <v>58</v>
      </c>
      <c r="AM2" s="28" t="s">
        <v>59</v>
      </c>
      <c r="AN2" s="56" t="s">
        <v>60</v>
      </c>
      <c r="AO2" s="28" t="s">
        <v>61</v>
      </c>
      <c r="AP2" s="33" t="s">
        <v>62</v>
      </c>
      <c r="AQ2" s="28" t="s">
        <v>66</v>
      </c>
      <c r="AR2" s="28" t="s">
        <v>63</v>
      </c>
      <c r="AS2" s="29" t="s">
        <v>64</v>
      </c>
      <c r="AT2" s="27" t="s">
        <v>51</v>
      </c>
      <c r="AU2" s="28" t="s">
        <v>52</v>
      </c>
      <c r="AV2" s="28" t="s">
        <v>53</v>
      </c>
      <c r="AW2" s="28" t="s">
        <v>50</v>
      </c>
      <c r="AX2" s="28" t="s">
        <v>58</v>
      </c>
      <c r="AY2" s="28" t="s">
        <v>59</v>
      </c>
      <c r="AZ2" s="28" t="s">
        <v>60</v>
      </c>
      <c r="BA2" s="28" t="s">
        <v>61</v>
      </c>
      <c r="BB2" s="33" t="s">
        <v>62</v>
      </c>
      <c r="BC2" s="28" t="s">
        <v>66</v>
      </c>
      <c r="BD2" s="28" t="s">
        <v>63</v>
      </c>
      <c r="BE2" s="29" t="s">
        <v>64</v>
      </c>
      <c r="BF2" s="27" t="s">
        <v>51</v>
      </c>
      <c r="BG2" s="28" t="s">
        <v>52</v>
      </c>
      <c r="BH2" s="28" t="s">
        <v>53</v>
      </c>
      <c r="BI2" s="28" t="s">
        <v>50</v>
      </c>
      <c r="BJ2" s="28" t="s">
        <v>58</v>
      </c>
      <c r="BK2" s="28" t="s">
        <v>59</v>
      </c>
      <c r="BL2" s="28" t="s">
        <v>60</v>
      </c>
      <c r="BM2" s="28" t="s">
        <v>61</v>
      </c>
      <c r="BN2" s="33" t="s">
        <v>62</v>
      </c>
      <c r="BO2" s="28" t="s">
        <v>66</v>
      </c>
      <c r="BP2" s="28" t="s">
        <v>63</v>
      </c>
      <c r="BQ2" s="29" t="s">
        <v>64</v>
      </c>
      <c r="BR2" s="27" t="s">
        <v>51</v>
      </c>
      <c r="BS2" s="28" t="s">
        <v>52</v>
      </c>
      <c r="BT2" s="28" t="s">
        <v>53</v>
      </c>
      <c r="BU2" s="28" t="s">
        <v>50</v>
      </c>
      <c r="BV2" s="28" t="s">
        <v>58</v>
      </c>
      <c r="BW2" s="28" t="s">
        <v>59</v>
      </c>
      <c r="BX2" s="28" t="s">
        <v>60</v>
      </c>
      <c r="BY2" s="28" t="s">
        <v>61</v>
      </c>
      <c r="BZ2" s="33" t="s">
        <v>62</v>
      </c>
      <c r="CA2" s="28" t="s">
        <v>66</v>
      </c>
      <c r="CB2" s="28" t="s">
        <v>63</v>
      </c>
      <c r="CC2" s="29" t="s">
        <v>64</v>
      </c>
      <c r="CD2" s="27" t="s">
        <v>51</v>
      </c>
      <c r="CE2" s="28" t="s">
        <v>52</v>
      </c>
      <c r="CF2" s="28" t="s">
        <v>50</v>
      </c>
      <c r="CG2" s="28" t="s">
        <v>58</v>
      </c>
      <c r="CH2" s="28" t="s">
        <v>59</v>
      </c>
      <c r="CI2" s="28" t="s">
        <v>60</v>
      </c>
      <c r="CJ2" s="28" t="s">
        <v>61</v>
      </c>
      <c r="CK2" s="33" t="s">
        <v>62</v>
      </c>
      <c r="CL2" s="28" t="s">
        <v>66</v>
      </c>
      <c r="CM2" s="28" t="s">
        <v>63</v>
      </c>
      <c r="CN2" s="29" t="s">
        <v>64</v>
      </c>
      <c r="CO2" s="27" t="s">
        <v>51</v>
      </c>
      <c r="CP2" s="28" t="s">
        <v>52</v>
      </c>
      <c r="CQ2" s="28" t="s">
        <v>50</v>
      </c>
      <c r="CR2" s="28" t="s">
        <v>58</v>
      </c>
      <c r="CS2" s="28" t="s">
        <v>59</v>
      </c>
      <c r="CT2" s="28" t="s">
        <v>60</v>
      </c>
      <c r="CU2" s="28" t="s">
        <v>61</v>
      </c>
      <c r="CV2" s="33" t="s">
        <v>62</v>
      </c>
      <c r="CW2" s="28" t="s">
        <v>66</v>
      </c>
      <c r="CX2" s="28" t="s">
        <v>63</v>
      </c>
      <c r="CY2" s="29" t="s">
        <v>64</v>
      </c>
      <c r="CZ2" s="27" t="s">
        <v>51</v>
      </c>
      <c r="DA2" s="28" t="s">
        <v>52</v>
      </c>
      <c r="DB2" s="28" t="s">
        <v>50</v>
      </c>
      <c r="DC2" s="28" t="s">
        <v>58</v>
      </c>
      <c r="DD2" s="28" t="s">
        <v>59</v>
      </c>
      <c r="DE2" s="28" t="s">
        <v>60</v>
      </c>
      <c r="DF2" s="28" t="s">
        <v>61</v>
      </c>
      <c r="DG2" s="33" t="s">
        <v>62</v>
      </c>
      <c r="DH2" s="28" t="s">
        <v>66</v>
      </c>
      <c r="DI2" s="28" t="s">
        <v>63</v>
      </c>
      <c r="DJ2" s="29" t="s">
        <v>64</v>
      </c>
    </row>
    <row r="3" spans="1:114" ht="13.8" thickTop="1" x14ac:dyDescent="0.25">
      <c r="A3" s="24">
        <v>1</v>
      </c>
      <c r="B3" s="55" t="s">
        <v>98</v>
      </c>
      <c r="C3" s="52"/>
      <c r="D3" s="52"/>
      <c r="E3" s="52"/>
      <c r="F3" s="52"/>
      <c r="G3" s="52" t="s">
        <v>86</v>
      </c>
      <c r="H3" s="20" t="str">
        <f>IF(AND(OR($H$2="Y",$I$2="Y"),J3&lt;5,K3&lt;5),IF(AND(J3=#REF!,K3=#REF!),#REF!+1,1),"")</f>
        <v/>
      </c>
      <c r="I3" s="16" t="e">
        <f>IF(AND($I$2="Y",K3&gt;0,OR(AND(H3=1,#REF!=10),AND(H3=2,#REF!=20),AND(H3=3,#REF!=30),AND(H3=4,H21=40),AND(H3=5,H30=50),AND(H3=6,H39=60),AND(H3=7,H48=70),AND(H3=8,H57=80),AND(H3=9,H66=90),AND(H3=10,H75=100))),VLOOKUP(K3-1,SortLookup!$A$13:$B$16,2,FALSE),"")</f>
        <v>#REF!</v>
      </c>
      <c r="J3" s="15" t="str">
        <f>IF(ISNA(VLOOKUP(F3,SortLookup!$A$1:$B$5,2,FALSE))," ",VLOOKUP(F3,SortLookup!$A$1:$B$5,2,FALSE))</f>
        <v xml:space="preserve"> </v>
      </c>
      <c r="K3" s="21" t="str">
        <f>IF(ISNA(VLOOKUP(G3,SortLookup!$A$7:$B$11,2,FALSE))," ",VLOOKUP(G3,SortLookup!$A$7:$B$11,2,FALSE))</f>
        <v xml:space="preserve"> </v>
      </c>
      <c r="L3" s="36">
        <f t="shared" ref="L3:L20" si="0">M3+N3+O3</f>
        <v>106.85</v>
      </c>
      <c r="M3" s="37">
        <f t="shared" ref="M3:M20" si="1">AC3+AP3+BB3+BN3+BZ3+CK3+CV3+DG3</f>
        <v>77.849999999999994</v>
      </c>
      <c r="N3" s="8">
        <f t="shared" ref="N3:N20" si="2">AE3+AR3+BD3+BP3+CB3+CM3+CX3+DI3</f>
        <v>8</v>
      </c>
      <c r="O3" s="40">
        <f t="shared" ref="O3:O20" si="3">P3/2</f>
        <v>21</v>
      </c>
      <c r="P3" s="41">
        <f t="shared" ref="P3:P20" si="4">X3+AK3+AW3+BI3+BU3+CF3+CQ3+DB3</f>
        <v>42</v>
      </c>
      <c r="Q3" s="22">
        <v>5.56</v>
      </c>
      <c r="R3" s="1"/>
      <c r="S3" s="1"/>
      <c r="T3" s="1"/>
      <c r="U3" s="1"/>
      <c r="V3" s="1"/>
      <c r="W3" s="1"/>
      <c r="X3" s="2">
        <v>5</v>
      </c>
      <c r="Y3" s="2"/>
      <c r="Z3" s="2"/>
      <c r="AA3" s="2"/>
      <c r="AB3" s="23"/>
      <c r="AC3" s="7">
        <f t="shared" ref="AC3:AC20" si="5">Q3+R3+S3+T3+U3+V3+W3</f>
        <v>5.56</v>
      </c>
      <c r="AD3" s="18">
        <f t="shared" ref="AD3:AD20" si="6">X3/2</f>
        <v>2.5</v>
      </c>
      <c r="AE3" s="6">
        <f t="shared" ref="AE3:AE20" si="7">(Y3*3)+(Z3*5)+(AA3*5)+(AB3*20)</f>
        <v>0</v>
      </c>
      <c r="AF3" s="19">
        <f t="shared" ref="AF3:AF20" si="8">AC3+AD3+AE3</f>
        <v>8.06</v>
      </c>
      <c r="AG3" s="22">
        <v>13.67</v>
      </c>
      <c r="AH3" s="1"/>
      <c r="AI3" s="1"/>
      <c r="AJ3" s="1"/>
      <c r="AK3" s="2">
        <v>7</v>
      </c>
      <c r="AL3" s="2"/>
      <c r="AM3" s="2"/>
      <c r="AN3" s="2">
        <v>1</v>
      </c>
      <c r="AO3" s="2"/>
      <c r="AP3" s="7">
        <f t="shared" ref="AP3:AP20" si="9">AH3+AI3+AG3</f>
        <v>13.67</v>
      </c>
      <c r="AQ3" s="18">
        <f t="shared" ref="AQ3:AQ20" si="10">AK3/2</f>
        <v>3.5</v>
      </c>
      <c r="AR3" s="6">
        <f t="shared" ref="AR3:AR20" si="11">(AL3*3)+(AM3*5)+(AN3*5)+(AO3*20)</f>
        <v>5</v>
      </c>
      <c r="AS3" s="19">
        <f t="shared" ref="AS3:AS20" si="12">AP3+AQ3+AR3</f>
        <v>22.17</v>
      </c>
      <c r="AT3" s="22">
        <v>6.15</v>
      </c>
      <c r="AU3" s="1"/>
      <c r="AV3" s="1"/>
      <c r="AW3" s="2">
        <v>2</v>
      </c>
      <c r="AX3" s="2"/>
      <c r="AY3" s="2"/>
      <c r="AZ3" s="2"/>
      <c r="BA3" s="2"/>
      <c r="BB3" s="7">
        <f t="shared" ref="BB3:BB20" si="13">AT3+AU3+AV3</f>
        <v>6.15</v>
      </c>
      <c r="BC3" s="18">
        <f t="shared" ref="BC3:BC20" si="14">AW3/2</f>
        <v>1</v>
      </c>
      <c r="BD3" s="6">
        <f t="shared" ref="BD3:BD20" si="15">(AX3*3)+(AY3*5)+(AZ3*5)+(BA3*20)</f>
        <v>0</v>
      </c>
      <c r="BE3" s="19">
        <f t="shared" ref="BE3:BE20" si="16">BB3+BC3+BD3</f>
        <v>7.15</v>
      </c>
      <c r="BF3" s="22">
        <v>21.74</v>
      </c>
      <c r="BG3" s="1"/>
      <c r="BH3" s="1"/>
      <c r="BI3" s="2">
        <v>14</v>
      </c>
      <c r="BJ3" s="2"/>
      <c r="BK3" s="2"/>
      <c r="BL3" s="2"/>
      <c r="BM3" s="2"/>
      <c r="BN3" s="7">
        <f t="shared" ref="BN3:BN20" si="17">BF3+BG3+BH3</f>
        <v>21.74</v>
      </c>
      <c r="BO3" s="18">
        <f t="shared" ref="BO3:BO20" si="18">BI3/2</f>
        <v>7</v>
      </c>
      <c r="BP3" s="6">
        <f t="shared" ref="BP3:BP20" si="19">(BJ3*3)+(BK3*5)+(BL3*5)+(BM3*20)</f>
        <v>0</v>
      </c>
      <c r="BQ3" s="19">
        <f t="shared" ref="BQ3:BQ20" si="20">BN3+BO3+BP3</f>
        <v>28.74</v>
      </c>
      <c r="BR3" s="22">
        <v>8.2799999999999994</v>
      </c>
      <c r="BS3" s="1"/>
      <c r="BT3" s="1"/>
      <c r="BU3" s="2">
        <v>10</v>
      </c>
      <c r="BV3" s="2"/>
      <c r="BW3" s="2"/>
      <c r="BX3" s="2"/>
      <c r="BY3" s="2"/>
      <c r="BZ3" s="7">
        <f t="shared" ref="BZ3:BZ20" si="21">BR3+BS3+BT3</f>
        <v>8.2799999999999994</v>
      </c>
      <c r="CA3" s="18">
        <f t="shared" ref="CA3:CA20" si="22">BU3/2</f>
        <v>5</v>
      </c>
      <c r="CB3" s="6">
        <f t="shared" ref="CB3:CB20" si="23">(BV3*3)+(BW3*5)+(BX3*5)+(BY3*20)</f>
        <v>0</v>
      </c>
      <c r="CC3" s="19">
        <f t="shared" ref="CC3:CC20" si="24">BZ3+CA3+CB3</f>
        <v>13.28</v>
      </c>
      <c r="CD3" s="22">
        <v>22.45</v>
      </c>
      <c r="CE3" s="1"/>
      <c r="CF3" s="2">
        <v>4</v>
      </c>
      <c r="CG3" s="2">
        <v>1</v>
      </c>
      <c r="CH3" s="2"/>
      <c r="CI3" s="2"/>
      <c r="CJ3" s="2"/>
      <c r="CK3" s="7">
        <f t="shared" ref="CK3:CK20" si="25">CD3+CE3</f>
        <v>22.45</v>
      </c>
      <c r="CL3" s="18">
        <f t="shared" ref="CL3:CL20" si="26">CF3/2</f>
        <v>2</v>
      </c>
      <c r="CM3" s="6">
        <f t="shared" ref="CM3:CM12" si="27">(CG3*3)+(CH3*5)+(CI3*5)+(CJ3*20)</f>
        <v>3</v>
      </c>
      <c r="CN3" s="19">
        <f t="shared" ref="CN3:CN12" si="28">CK3+CL3+CM3</f>
        <v>27.45</v>
      </c>
      <c r="CO3" s="22"/>
      <c r="CP3" s="1"/>
      <c r="CQ3" s="2"/>
      <c r="CR3" s="2"/>
      <c r="CS3" s="2"/>
      <c r="CT3" s="2"/>
      <c r="CU3" s="2"/>
      <c r="CV3" s="7">
        <f t="shared" ref="CV3:CV12" si="29">CO3+CP3</f>
        <v>0</v>
      </c>
      <c r="CW3" s="18">
        <f t="shared" ref="CW3:CW12" si="30">CQ3/2</f>
        <v>0</v>
      </c>
      <c r="CX3" s="6">
        <f t="shared" ref="CX3:CX12" si="31">(CR3*3)+(CS3*5)+(CT3*5)+(CU3*20)</f>
        <v>0</v>
      </c>
      <c r="CY3" s="19">
        <f t="shared" ref="CY3:CY12" si="32">CV3+CW3+CX3</f>
        <v>0</v>
      </c>
      <c r="CZ3" s="22"/>
      <c r="DA3" s="1"/>
      <c r="DB3" s="2"/>
      <c r="DC3" s="2"/>
      <c r="DD3" s="2"/>
      <c r="DE3" s="2"/>
      <c r="DF3" s="2"/>
      <c r="DG3" s="7">
        <f t="shared" ref="DG3:DG12" si="33">CZ3+DA3</f>
        <v>0</v>
      </c>
      <c r="DH3" s="18">
        <f t="shared" ref="DH3:DH12" si="34">DB3/2</f>
        <v>0</v>
      </c>
      <c r="DI3" s="6">
        <f t="shared" ref="DI3:DI12" si="35">(DC3*3)+(DD3*5)+(DE3*5)+(DF3*20)</f>
        <v>0</v>
      </c>
      <c r="DJ3" s="19">
        <f t="shared" ref="DJ3:DJ12" si="36">DG3+DH3+DI3</f>
        <v>0</v>
      </c>
    </row>
    <row r="4" spans="1:114" x14ac:dyDescent="0.25">
      <c r="A4" s="24">
        <v>2</v>
      </c>
      <c r="B4" s="55" t="s">
        <v>95</v>
      </c>
      <c r="C4" s="52"/>
      <c r="D4" s="52"/>
      <c r="E4" s="52"/>
      <c r="F4" s="52"/>
      <c r="G4" s="54" t="s">
        <v>31</v>
      </c>
      <c r="H4" s="20" t="str">
        <f>IF(AND(OR($H$2="Y",$I$2="Y"),J4&lt;5,K4&lt;5),IF(AND(J4=#REF!,K4=#REF!),#REF!+1,1),"")</f>
        <v/>
      </c>
      <c r="I4" s="16" t="e">
        <f>IF(AND($I$2="Y",K4&gt;0,OR(AND(H4=1,#REF!=10),AND(H4=2,#REF!=20),AND(H4=3,#REF!=30),AND(H4=4,H23=40),AND(H4=5,H32=50),AND(H4=6,H41=60),AND(H4=7,H50=70),AND(H4=8,H59=80),AND(H4=9,H68=90),AND(H4=10,H77=100))),VLOOKUP(K4-1,SortLookup!$A$13:$B$16,2,FALSE),"")</f>
        <v>#REF!</v>
      </c>
      <c r="J4" s="15" t="str">
        <f>IF(ISNA(VLOOKUP(F4,SortLookup!$A$1:$B$5,2,FALSE))," ",VLOOKUP(F4,SortLookup!$A$1:$B$5,2,FALSE))</f>
        <v xml:space="preserve"> </v>
      </c>
      <c r="K4" s="21" t="str">
        <f>IF(ISNA(VLOOKUP(G4,SortLookup!$A$7:$B$11,2,FALSE))," ",VLOOKUP(G4,SortLookup!$A$7:$B$11,2,FALSE))</f>
        <v xml:space="preserve"> </v>
      </c>
      <c r="L4" s="36">
        <f t="shared" si="0"/>
        <v>113.64</v>
      </c>
      <c r="M4" s="37">
        <f t="shared" si="1"/>
        <v>77.64</v>
      </c>
      <c r="N4" s="8">
        <f t="shared" si="2"/>
        <v>8</v>
      </c>
      <c r="O4" s="40">
        <f t="shared" si="3"/>
        <v>28</v>
      </c>
      <c r="P4" s="41">
        <f t="shared" si="4"/>
        <v>56</v>
      </c>
      <c r="Q4" s="22">
        <v>6.1</v>
      </c>
      <c r="R4" s="1"/>
      <c r="S4" s="1"/>
      <c r="T4" s="1"/>
      <c r="U4" s="1"/>
      <c r="V4" s="1"/>
      <c r="W4" s="1"/>
      <c r="X4" s="2">
        <v>1</v>
      </c>
      <c r="Y4" s="2"/>
      <c r="Z4" s="2"/>
      <c r="AA4" s="2"/>
      <c r="AB4" s="23"/>
      <c r="AC4" s="7">
        <f t="shared" si="5"/>
        <v>6.1</v>
      </c>
      <c r="AD4" s="18">
        <f t="shared" si="6"/>
        <v>0.5</v>
      </c>
      <c r="AE4" s="6">
        <f t="shared" si="7"/>
        <v>0</v>
      </c>
      <c r="AF4" s="19">
        <f t="shared" si="8"/>
        <v>6.6</v>
      </c>
      <c r="AG4" s="22">
        <v>10.57</v>
      </c>
      <c r="AH4" s="1"/>
      <c r="AI4" s="1"/>
      <c r="AJ4" s="1"/>
      <c r="AK4" s="2">
        <v>16</v>
      </c>
      <c r="AL4" s="2"/>
      <c r="AM4" s="2"/>
      <c r="AN4" s="2"/>
      <c r="AO4" s="2"/>
      <c r="AP4" s="7">
        <f t="shared" si="9"/>
        <v>10.57</v>
      </c>
      <c r="AQ4" s="18">
        <f t="shared" si="10"/>
        <v>8</v>
      </c>
      <c r="AR4" s="6">
        <f t="shared" si="11"/>
        <v>0</v>
      </c>
      <c r="AS4" s="19">
        <f t="shared" si="12"/>
        <v>18.57</v>
      </c>
      <c r="AT4" s="22">
        <v>6.29</v>
      </c>
      <c r="AU4" s="1"/>
      <c r="AV4" s="1"/>
      <c r="AW4" s="2">
        <v>2</v>
      </c>
      <c r="AX4" s="2"/>
      <c r="AY4" s="2"/>
      <c r="AZ4" s="2"/>
      <c r="BA4" s="2"/>
      <c r="BB4" s="7">
        <f t="shared" si="13"/>
        <v>6.29</v>
      </c>
      <c r="BC4" s="18">
        <f t="shared" si="14"/>
        <v>1</v>
      </c>
      <c r="BD4" s="6">
        <f t="shared" si="15"/>
        <v>0</v>
      </c>
      <c r="BE4" s="19">
        <f t="shared" si="16"/>
        <v>7.29</v>
      </c>
      <c r="BF4" s="22">
        <v>24.29</v>
      </c>
      <c r="BG4" s="1"/>
      <c r="BH4" s="1"/>
      <c r="BI4" s="2">
        <v>23</v>
      </c>
      <c r="BJ4" s="2"/>
      <c r="BK4" s="2"/>
      <c r="BL4" s="2">
        <v>1</v>
      </c>
      <c r="BM4" s="2"/>
      <c r="BN4" s="7">
        <f t="shared" si="17"/>
        <v>24.29</v>
      </c>
      <c r="BO4" s="18">
        <f t="shared" si="18"/>
        <v>11.5</v>
      </c>
      <c r="BP4" s="6">
        <f t="shared" si="19"/>
        <v>5</v>
      </c>
      <c r="BQ4" s="19">
        <f t="shared" si="20"/>
        <v>40.79</v>
      </c>
      <c r="BR4" s="22">
        <v>8.01</v>
      </c>
      <c r="BS4" s="1"/>
      <c r="BT4" s="1"/>
      <c r="BU4" s="2">
        <v>6</v>
      </c>
      <c r="BV4" s="2"/>
      <c r="BW4" s="2"/>
      <c r="BX4" s="2"/>
      <c r="BY4" s="2"/>
      <c r="BZ4" s="7">
        <f t="shared" si="21"/>
        <v>8.01</v>
      </c>
      <c r="CA4" s="18">
        <f t="shared" si="22"/>
        <v>3</v>
      </c>
      <c r="CB4" s="6">
        <f t="shared" si="23"/>
        <v>0</v>
      </c>
      <c r="CC4" s="19">
        <f t="shared" si="24"/>
        <v>11.01</v>
      </c>
      <c r="CD4" s="22">
        <v>22.38</v>
      </c>
      <c r="CE4" s="1"/>
      <c r="CF4" s="2">
        <v>8</v>
      </c>
      <c r="CG4" s="2">
        <v>1</v>
      </c>
      <c r="CH4" s="2"/>
      <c r="CI4" s="2"/>
      <c r="CJ4" s="2"/>
      <c r="CK4" s="7">
        <f t="shared" si="25"/>
        <v>22.38</v>
      </c>
      <c r="CL4" s="18">
        <f t="shared" si="26"/>
        <v>4</v>
      </c>
      <c r="CM4" s="6">
        <f t="shared" si="27"/>
        <v>3</v>
      </c>
      <c r="CN4" s="19">
        <f t="shared" si="28"/>
        <v>29.38</v>
      </c>
      <c r="CO4" s="22"/>
      <c r="CP4" s="1"/>
      <c r="CQ4" s="2"/>
      <c r="CR4" s="2"/>
      <c r="CS4" s="2"/>
      <c r="CT4" s="2"/>
      <c r="CU4" s="2"/>
      <c r="CV4" s="7">
        <f t="shared" si="29"/>
        <v>0</v>
      </c>
      <c r="CW4" s="18">
        <f t="shared" si="30"/>
        <v>0</v>
      </c>
      <c r="CX4" s="6">
        <f t="shared" si="31"/>
        <v>0</v>
      </c>
      <c r="CY4" s="19">
        <f t="shared" si="32"/>
        <v>0</v>
      </c>
      <c r="CZ4" s="22"/>
      <c r="DA4" s="1"/>
      <c r="DB4" s="2"/>
      <c r="DC4" s="2"/>
      <c r="DD4" s="2"/>
      <c r="DE4" s="2"/>
      <c r="DF4" s="2"/>
      <c r="DG4" s="7">
        <f t="shared" si="33"/>
        <v>0</v>
      </c>
      <c r="DH4" s="18">
        <f t="shared" si="34"/>
        <v>0</v>
      </c>
      <c r="DI4" s="6">
        <f t="shared" si="35"/>
        <v>0</v>
      </c>
      <c r="DJ4" s="19">
        <f t="shared" si="36"/>
        <v>0</v>
      </c>
    </row>
    <row r="5" spans="1:114" x14ac:dyDescent="0.25">
      <c r="A5" s="24">
        <v>3</v>
      </c>
      <c r="B5" s="55" t="s">
        <v>101</v>
      </c>
      <c r="C5" s="52"/>
      <c r="D5" s="52"/>
      <c r="E5" s="52"/>
      <c r="F5" s="52"/>
      <c r="G5" s="54" t="s">
        <v>31</v>
      </c>
      <c r="H5" s="20" t="str">
        <f>IF(AND(OR($H$2="Y",$I$2="Y"),J5&lt;5,K5&lt;5),IF(AND(J5=#REF!,K5=#REF!),#REF!+1,1),"")</f>
        <v/>
      </c>
      <c r="I5" s="16" t="e">
        <f>IF(AND($I$2="Y",K5&gt;0,OR(AND(H5=1,#REF!=10),AND(H5=2,#REF!=20),AND(H5=3,#REF!=30),AND(H5=4,H24=40),AND(H5=5,H33=50),AND(H5=6,H42=60),AND(H5=7,H51=70),AND(H5=8,H60=80),AND(H5=9,H69=90),AND(H5=10,H78=100))),VLOOKUP(K5-1,SortLookup!$A$13:$B$16,2,FALSE),"")</f>
        <v>#REF!</v>
      </c>
      <c r="J5" s="15" t="str">
        <f>IF(ISNA(VLOOKUP(F5,SortLookup!$A$1:$B$5,2,FALSE))," ",VLOOKUP(F5,SortLookup!$A$1:$B$5,2,FALSE))</f>
        <v xml:space="preserve"> </v>
      </c>
      <c r="K5" s="21" t="str">
        <f>IF(ISNA(VLOOKUP(G5,SortLookup!$A$7:$B$11,2,FALSE))," ",VLOOKUP(G5,SortLookup!$A$7:$B$11,2,FALSE))</f>
        <v xml:space="preserve"> </v>
      </c>
      <c r="L5" s="36">
        <f t="shared" si="0"/>
        <v>135.52000000000001</v>
      </c>
      <c r="M5" s="37">
        <f t="shared" si="1"/>
        <v>94.52</v>
      </c>
      <c r="N5" s="8">
        <f t="shared" si="2"/>
        <v>15</v>
      </c>
      <c r="O5" s="40">
        <f t="shared" si="3"/>
        <v>26</v>
      </c>
      <c r="P5" s="41">
        <f t="shared" si="4"/>
        <v>52</v>
      </c>
      <c r="Q5" s="22">
        <v>6.37</v>
      </c>
      <c r="R5" s="1"/>
      <c r="S5" s="1"/>
      <c r="T5" s="1"/>
      <c r="U5" s="1"/>
      <c r="V5" s="1"/>
      <c r="W5" s="1"/>
      <c r="X5" s="2">
        <v>4</v>
      </c>
      <c r="Y5" s="2"/>
      <c r="Z5" s="2"/>
      <c r="AA5" s="2"/>
      <c r="AB5" s="23"/>
      <c r="AC5" s="7">
        <f t="shared" si="5"/>
        <v>6.37</v>
      </c>
      <c r="AD5" s="18">
        <f t="shared" si="6"/>
        <v>2</v>
      </c>
      <c r="AE5" s="6">
        <f t="shared" si="7"/>
        <v>0</v>
      </c>
      <c r="AF5" s="19">
        <f t="shared" si="8"/>
        <v>8.3699999999999992</v>
      </c>
      <c r="AG5" s="22">
        <v>13.93</v>
      </c>
      <c r="AH5" s="1"/>
      <c r="AI5" s="1"/>
      <c r="AJ5" s="1"/>
      <c r="AK5" s="2">
        <v>7</v>
      </c>
      <c r="AL5" s="2"/>
      <c r="AM5" s="2"/>
      <c r="AN5" s="2">
        <v>1</v>
      </c>
      <c r="AO5" s="2"/>
      <c r="AP5" s="7">
        <f t="shared" si="9"/>
        <v>13.93</v>
      </c>
      <c r="AQ5" s="18">
        <f t="shared" si="10"/>
        <v>3.5</v>
      </c>
      <c r="AR5" s="6">
        <f t="shared" si="11"/>
        <v>5</v>
      </c>
      <c r="AS5" s="19">
        <f t="shared" si="12"/>
        <v>22.43</v>
      </c>
      <c r="AT5" s="22">
        <v>6.3</v>
      </c>
      <c r="AU5" s="1"/>
      <c r="AV5" s="1"/>
      <c r="AW5" s="2">
        <v>6</v>
      </c>
      <c r="AX5" s="2"/>
      <c r="AY5" s="2"/>
      <c r="AZ5" s="2"/>
      <c r="BA5" s="2"/>
      <c r="BB5" s="7">
        <f t="shared" si="13"/>
        <v>6.3</v>
      </c>
      <c r="BC5" s="18">
        <f t="shared" si="14"/>
        <v>3</v>
      </c>
      <c r="BD5" s="6">
        <f t="shared" si="15"/>
        <v>0</v>
      </c>
      <c r="BE5" s="19">
        <f t="shared" si="16"/>
        <v>9.3000000000000007</v>
      </c>
      <c r="BF5" s="22">
        <v>29.51</v>
      </c>
      <c r="BG5" s="1"/>
      <c r="BH5" s="1"/>
      <c r="BI5" s="2">
        <v>22</v>
      </c>
      <c r="BJ5" s="2"/>
      <c r="BK5" s="2"/>
      <c r="BL5" s="2">
        <v>2</v>
      </c>
      <c r="BM5" s="2"/>
      <c r="BN5" s="7">
        <f t="shared" si="17"/>
        <v>29.51</v>
      </c>
      <c r="BO5" s="18">
        <f t="shared" si="18"/>
        <v>11</v>
      </c>
      <c r="BP5" s="6">
        <f t="shared" si="19"/>
        <v>10</v>
      </c>
      <c r="BQ5" s="19">
        <f t="shared" si="20"/>
        <v>50.51</v>
      </c>
      <c r="BR5" s="22">
        <v>10.039999999999999</v>
      </c>
      <c r="BS5" s="1"/>
      <c r="BT5" s="1"/>
      <c r="BU5" s="2">
        <v>7</v>
      </c>
      <c r="BV5" s="2"/>
      <c r="BW5" s="2"/>
      <c r="BX5" s="2"/>
      <c r="BY5" s="2"/>
      <c r="BZ5" s="7">
        <f t="shared" si="21"/>
        <v>10.039999999999999</v>
      </c>
      <c r="CA5" s="18">
        <f t="shared" si="22"/>
        <v>3.5</v>
      </c>
      <c r="CB5" s="6">
        <f t="shared" si="23"/>
        <v>0</v>
      </c>
      <c r="CC5" s="19">
        <f t="shared" si="24"/>
        <v>13.54</v>
      </c>
      <c r="CD5" s="22">
        <v>28.37</v>
      </c>
      <c r="CE5" s="1"/>
      <c r="CF5" s="2">
        <v>6</v>
      </c>
      <c r="CG5" s="2"/>
      <c r="CH5" s="2"/>
      <c r="CI5" s="2"/>
      <c r="CJ5" s="2"/>
      <c r="CK5" s="7">
        <f t="shared" si="25"/>
        <v>28.37</v>
      </c>
      <c r="CL5" s="18">
        <f t="shared" si="26"/>
        <v>3</v>
      </c>
      <c r="CM5" s="6">
        <f t="shared" si="27"/>
        <v>0</v>
      </c>
      <c r="CN5" s="19">
        <f t="shared" si="28"/>
        <v>31.37</v>
      </c>
      <c r="CO5" s="22"/>
      <c r="CP5" s="1"/>
      <c r="CQ5" s="2"/>
      <c r="CR5" s="2"/>
      <c r="CS5" s="2"/>
      <c r="CT5" s="2"/>
      <c r="CU5" s="2"/>
      <c r="CV5" s="7">
        <f t="shared" si="29"/>
        <v>0</v>
      </c>
      <c r="CW5" s="18">
        <f t="shared" si="30"/>
        <v>0</v>
      </c>
      <c r="CX5" s="6">
        <f t="shared" si="31"/>
        <v>0</v>
      </c>
      <c r="CY5" s="19">
        <f t="shared" si="32"/>
        <v>0</v>
      </c>
      <c r="CZ5" s="22"/>
      <c r="DA5" s="1"/>
      <c r="DB5" s="2"/>
      <c r="DC5" s="2"/>
      <c r="DD5" s="2"/>
      <c r="DE5" s="2"/>
      <c r="DF5" s="2"/>
      <c r="DG5" s="7">
        <f t="shared" si="33"/>
        <v>0</v>
      </c>
      <c r="DH5" s="18">
        <f t="shared" si="34"/>
        <v>0</v>
      </c>
      <c r="DI5" s="6">
        <f t="shared" si="35"/>
        <v>0</v>
      </c>
      <c r="DJ5" s="19">
        <f t="shared" si="36"/>
        <v>0</v>
      </c>
    </row>
    <row r="6" spans="1:114" x14ac:dyDescent="0.25">
      <c r="A6" s="24">
        <v>4</v>
      </c>
      <c r="B6" s="55" t="s">
        <v>90</v>
      </c>
      <c r="C6" s="52"/>
      <c r="D6" s="52"/>
      <c r="E6" s="52"/>
      <c r="F6" s="52"/>
      <c r="G6" s="54" t="s">
        <v>31</v>
      </c>
      <c r="H6" s="20" t="str">
        <f>IF(AND(OR($H$2="Y",$I$2="Y"),J6&lt;5,K6&lt;5),IF(AND(J6=#REF!,K6=#REF!),#REF!+1,1),"")</f>
        <v/>
      </c>
      <c r="I6" s="16" t="e">
        <f>IF(AND($I$2="Y",K6&gt;0,OR(AND(H6=1,#REF!=10),AND(H6=2,#REF!=20),AND(H6=3,#REF!=30),AND(H6=4,H26=40),AND(H6=5,H35=50),AND(H6=6,H44=60),AND(H6=7,H53=70),AND(H6=8,H62=80),AND(H6=9,H71=90),AND(H6=10,H80=100))),VLOOKUP(K6-1,SortLookup!$A$13:$B$16,2,FALSE),"")</f>
        <v>#REF!</v>
      </c>
      <c r="J6" s="15" t="str">
        <f>IF(ISNA(VLOOKUP(F6,SortLookup!$A$1:$B$5,2,FALSE))," ",VLOOKUP(F6,SortLookup!$A$1:$B$5,2,FALSE))</f>
        <v xml:space="preserve"> </v>
      </c>
      <c r="K6" s="21" t="str">
        <f>IF(ISNA(VLOOKUP(G6,SortLookup!$A$7:$B$11,2,FALSE))," ",VLOOKUP(G6,SortLookup!$A$7:$B$11,2,FALSE))</f>
        <v xml:space="preserve"> </v>
      </c>
      <c r="L6" s="36">
        <f t="shared" si="0"/>
        <v>138.83000000000001</v>
      </c>
      <c r="M6" s="37">
        <f t="shared" si="1"/>
        <v>107.83</v>
      </c>
      <c r="N6" s="8">
        <f t="shared" si="2"/>
        <v>5</v>
      </c>
      <c r="O6" s="40">
        <f t="shared" si="3"/>
        <v>26</v>
      </c>
      <c r="P6" s="41">
        <f t="shared" si="4"/>
        <v>52</v>
      </c>
      <c r="Q6" s="22">
        <v>12.48</v>
      </c>
      <c r="R6" s="1"/>
      <c r="S6" s="1"/>
      <c r="T6" s="1"/>
      <c r="U6" s="1"/>
      <c r="V6" s="1"/>
      <c r="W6" s="1"/>
      <c r="X6" s="2">
        <v>4</v>
      </c>
      <c r="Y6" s="2"/>
      <c r="Z6" s="2"/>
      <c r="AA6" s="2"/>
      <c r="AB6" s="23"/>
      <c r="AC6" s="7">
        <f t="shared" si="5"/>
        <v>12.48</v>
      </c>
      <c r="AD6" s="18">
        <f t="shared" si="6"/>
        <v>2</v>
      </c>
      <c r="AE6" s="6">
        <f t="shared" si="7"/>
        <v>0</v>
      </c>
      <c r="AF6" s="19">
        <f t="shared" si="8"/>
        <v>14.48</v>
      </c>
      <c r="AG6" s="22">
        <v>19.010000000000002</v>
      </c>
      <c r="AH6" s="1"/>
      <c r="AI6" s="1"/>
      <c r="AJ6" s="1"/>
      <c r="AK6" s="2">
        <v>10</v>
      </c>
      <c r="AL6" s="2"/>
      <c r="AM6" s="2"/>
      <c r="AN6" s="2"/>
      <c r="AO6" s="2"/>
      <c r="AP6" s="7">
        <f t="shared" si="9"/>
        <v>19.010000000000002</v>
      </c>
      <c r="AQ6" s="18">
        <f t="shared" si="10"/>
        <v>5</v>
      </c>
      <c r="AR6" s="6">
        <f t="shared" si="11"/>
        <v>0</v>
      </c>
      <c r="AS6" s="19">
        <f t="shared" si="12"/>
        <v>24.01</v>
      </c>
      <c r="AT6" s="22">
        <v>7.83</v>
      </c>
      <c r="AU6" s="1"/>
      <c r="AV6" s="1"/>
      <c r="AW6" s="2">
        <v>4</v>
      </c>
      <c r="AX6" s="2"/>
      <c r="AY6" s="2"/>
      <c r="AZ6" s="2"/>
      <c r="BA6" s="2"/>
      <c r="BB6" s="7">
        <f t="shared" si="13"/>
        <v>7.83</v>
      </c>
      <c r="BC6" s="18">
        <f t="shared" si="14"/>
        <v>2</v>
      </c>
      <c r="BD6" s="6">
        <f t="shared" si="15"/>
        <v>0</v>
      </c>
      <c r="BE6" s="19">
        <f t="shared" si="16"/>
        <v>9.83</v>
      </c>
      <c r="BF6" s="22">
        <v>25.66</v>
      </c>
      <c r="BG6" s="1"/>
      <c r="BH6" s="1"/>
      <c r="BI6" s="2">
        <v>22</v>
      </c>
      <c r="BJ6" s="2"/>
      <c r="BK6" s="2">
        <v>1</v>
      </c>
      <c r="BL6" s="2"/>
      <c r="BM6" s="2"/>
      <c r="BN6" s="7">
        <f t="shared" si="17"/>
        <v>25.66</v>
      </c>
      <c r="BO6" s="18">
        <f t="shared" si="18"/>
        <v>11</v>
      </c>
      <c r="BP6" s="6">
        <f t="shared" si="19"/>
        <v>5</v>
      </c>
      <c r="BQ6" s="19">
        <f t="shared" si="20"/>
        <v>41.66</v>
      </c>
      <c r="BR6" s="22">
        <v>16</v>
      </c>
      <c r="BS6" s="1"/>
      <c r="BT6" s="1"/>
      <c r="BU6" s="2">
        <v>5</v>
      </c>
      <c r="BV6" s="2"/>
      <c r="BW6" s="2"/>
      <c r="BX6" s="2"/>
      <c r="BY6" s="2"/>
      <c r="BZ6" s="7">
        <f t="shared" si="21"/>
        <v>16</v>
      </c>
      <c r="CA6" s="18">
        <f t="shared" si="22"/>
        <v>2.5</v>
      </c>
      <c r="CB6" s="6">
        <f t="shared" si="23"/>
        <v>0</v>
      </c>
      <c r="CC6" s="19">
        <f t="shared" si="24"/>
        <v>18.5</v>
      </c>
      <c r="CD6" s="22">
        <v>26.85</v>
      </c>
      <c r="CE6" s="1"/>
      <c r="CF6" s="2">
        <v>7</v>
      </c>
      <c r="CG6" s="2"/>
      <c r="CH6" s="2"/>
      <c r="CI6" s="2"/>
      <c r="CJ6" s="2"/>
      <c r="CK6" s="7">
        <f t="shared" si="25"/>
        <v>26.85</v>
      </c>
      <c r="CL6" s="18">
        <f t="shared" si="26"/>
        <v>3.5</v>
      </c>
      <c r="CM6" s="6">
        <f t="shared" si="27"/>
        <v>0</v>
      </c>
      <c r="CN6" s="19">
        <f t="shared" si="28"/>
        <v>30.35</v>
      </c>
      <c r="CO6" s="22"/>
      <c r="CP6" s="1"/>
      <c r="CQ6" s="2"/>
      <c r="CR6" s="2"/>
      <c r="CS6" s="2"/>
      <c r="CT6" s="2"/>
      <c r="CU6" s="2"/>
      <c r="CV6" s="7">
        <f t="shared" si="29"/>
        <v>0</v>
      </c>
      <c r="CW6" s="18">
        <f t="shared" si="30"/>
        <v>0</v>
      </c>
      <c r="CX6" s="6">
        <f t="shared" si="31"/>
        <v>0</v>
      </c>
      <c r="CY6" s="19">
        <f t="shared" si="32"/>
        <v>0</v>
      </c>
      <c r="CZ6" s="22"/>
      <c r="DA6" s="1"/>
      <c r="DB6" s="2"/>
      <c r="DC6" s="2"/>
      <c r="DD6" s="2"/>
      <c r="DE6" s="2"/>
      <c r="DF6" s="2"/>
      <c r="DG6" s="7">
        <f t="shared" si="33"/>
        <v>0</v>
      </c>
      <c r="DH6" s="18">
        <f t="shared" si="34"/>
        <v>0</v>
      </c>
      <c r="DI6" s="6">
        <f t="shared" si="35"/>
        <v>0</v>
      </c>
      <c r="DJ6" s="19">
        <f t="shared" si="36"/>
        <v>0</v>
      </c>
    </row>
    <row r="7" spans="1:114" x14ac:dyDescent="0.25">
      <c r="A7" s="24">
        <v>5</v>
      </c>
      <c r="B7" s="55" t="s">
        <v>97</v>
      </c>
      <c r="C7" s="52"/>
      <c r="D7" s="52"/>
      <c r="E7" s="52"/>
      <c r="F7" s="52"/>
      <c r="G7" s="52" t="s">
        <v>31</v>
      </c>
      <c r="H7" s="20" t="str">
        <f>IF(AND(OR($H$2="Y",$I$2="Y"),J7&lt;5,K7&lt;5),IF(AND(J7=#REF!,K7=#REF!),#REF!+1,1),"")</f>
        <v/>
      </c>
      <c r="I7" s="16" t="e">
        <f>IF(AND($I$2="Y",K7&gt;0,OR(AND(H7=1,#REF!=10),AND(H7=2,#REF!=20),AND(H7=3,#REF!=30),AND(H7=4,H25=40),AND(H7=5,H34=50),AND(H7=6,H43=60),AND(H7=7,H52=70),AND(H7=8,H61=80),AND(H7=9,H70=90),AND(H7=10,H79=100))),VLOOKUP(K7-1,SortLookup!$A$13:$B$16,2,FALSE),"")</f>
        <v>#REF!</v>
      </c>
      <c r="J7" s="15" t="str">
        <f>IF(ISNA(VLOOKUP(F7,SortLookup!$A$1:$B$5,2,FALSE))," ",VLOOKUP(F7,SortLookup!$A$1:$B$5,2,FALSE))</f>
        <v xml:space="preserve"> </v>
      </c>
      <c r="K7" s="21" t="str">
        <f>IF(ISNA(VLOOKUP(G7,SortLookup!$A$7:$B$11,2,FALSE))," ",VLOOKUP(G7,SortLookup!$A$7:$B$11,2,FALSE))</f>
        <v xml:space="preserve"> </v>
      </c>
      <c r="L7" s="36">
        <f t="shared" si="0"/>
        <v>148.37</v>
      </c>
      <c r="M7" s="37">
        <f t="shared" si="1"/>
        <v>95.87</v>
      </c>
      <c r="N7" s="8">
        <f t="shared" si="2"/>
        <v>23</v>
      </c>
      <c r="O7" s="40">
        <f t="shared" si="3"/>
        <v>29.5</v>
      </c>
      <c r="P7" s="41">
        <f t="shared" si="4"/>
        <v>59</v>
      </c>
      <c r="Q7" s="22">
        <v>6.86</v>
      </c>
      <c r="R7" s="1"/>
      <c r="S7" s="1"/>
      <c r="T7" s="1"/>
      <c r="U7" s="1"/>
      <c r="V7" s="1"/>
      <c r="W7" s="1"/>
      <c r="X7" s="2">
        <v>3</v>
      </c>
      <c r="Y7" s="2">
        <v>1</v>
      </c>
      <c r="Z7" s="2"/>
      <c r="AA7" s="2"/>
      <c r="AB7" s="23"/>
      <c r="AC7" s="7">
        <f t="shared" si="5"/>
        <v>6.86</v>
      </c>
      <c r="AD7" s="18">
        <f t="shared" si="6"/>
        <v>1.5</v>
      </c>
      <c r="AE7" s="6">
        <f t="shared" si="7"/>
        <v>3</v>
      </c>
      <c r="AF7" s="19">
        <f t="shared" si="8"/>
        <v>11.36</v>
      </c>
      <c r="AG7" s="22">
        <v>14.18</v>
      </c>
      <c r="AH7" s="1"/>
      <c r="AI7" s="1"/>
      <c r="AJ7" s="1"/>
      <c r="AK7" s="2">
        <v>6</v>
      </c>
      <c r="AL7" s="2"/>
      <c r="AM7" s="2"/>
      <c r="AN7" s="2"/>
      <c r="AO7" s="2"/>
      <c r="AP7" s="7">
        <f t="shared" si="9"/>
        <v>14.18</v>
      </c>
      <c r="AQ7" s="18">
        <f t="shared" si="10"/>
        <v>3</v>
      </c>
      <c r="AR7" s="6">
        <f t="shared" si="11"/>
        <v>0</v>
      </c>
      <c r="AS7" s="19">
        <f t="shared" si="12"/>
        <v>17.18</v>
      </c>
      <c r="AT7" s="22">
        <v>6.26</v>
      </c>
      <c r="AU7" s="1"/>
      <c r="AV7" s="1"/>
      <c r="AW7" s="2">
        <v>21</v>
      </c>
      <c r="AX7" s="2"/>
      <c r="AY7" s="2">
        <v>1</v>
      </c>
      <c r="AZ7" s="2"/>
      <c r="BA7" s="2"/>
      <c r="BB7" s="7">
        <f t="shared" si="13"/>
        <v>6.26</v>
      </c>
      <c r="BC7" s="18">
        <f t="shared" si="14"/>
        <v>10.5</v>
      </c>
      <c r="BD7" s="6">
        <f t="shared" si="15"/>
        <v>5</v>
      </c>
      <c r="BE7" s="19">
        <f t="shared" si="16"/>
        <v>21.76</v>
      </c>
      <c r="BF7" s="22">
        <v>26.83</v>
      </c>
      <c r="BG7" s="1"/>
      <c r="BH7" s="1"/>
      <c r="BI7" s="2">
        <v>5</v>
      </c>
      <c r="BJ7" s="2"/>
      <c r="BK7" s="2"/>
      <c r="BL7" s="2"/>
      <c r="BM7" s="2"/>
      <c r="BN7" s="7">
        <f t="shared" si="17"/>
        <v>26.83</v>
      </c>
      <c r="BO7" s="18">
        <f t="shared" si="18"/>
        <v>2.5</v>
      </c>
      <c r="BP7" s="6">
        <f t="shared" si="19"/>
        <v>0</v>
      </c>
      <c r="BQ7" s="19">
        <f t="shared" si="20"/>
        <v>29.33</v>
      </c>
      <c r="BR7" s="22">
        <v>13.42</v>
      </c>
      <c r="BS7" s="1"/>
      <c r="BT7" s="1"/>
      <c r="BU7" s="2">
        <v>12</v>
      </c>
      <c r="BV7" s="2"/>
      <c r="BW7" s="2"/>
      <c r="BX7" s="2">
        <v>2</v>
      </c>
      <c r="BY7" s="2"/>
      <c r="BZ7" s="7">
        <f t="shared" si="21"/>
        <v>13.42</v>
      </c>
      <c r="CA7" s="18">
        <f t="shared" si="22"/>
        <v>6</v>
      </c>
      <c r="CB7" s="6">
        <f t="shared" si="23"/>
        <v>10</v>
      </c>
      <c r="CC7" s="19">
        <f t="shared" si="24"/>
        <v>29.42</v>
      </c>
      <c r="CD7" s="22">
        <v>28.32</v>
      </c>
      <c r="CE7" s="1"/>
      <c r="CF7" s="2">
        <v>12</v>
      </c>
      <c r="CG7" s="2"/>
      <c r="CH7" s="2">
        <v>1</v>
      </c>
      <c r="CI7" s="2"/>
      <c r="CJ7" s="2"/>
      <c r="CK7" s="7">
        <f t="shared" si="25"/>
        <v>28.32</v>
      </c>
      <c r="CL7" s="18">
        <f t="shared" si="26"/>
        <v>6</v>
      </c>
      <c r="CM7" s="6">
        <f t="shared" si="27"/>
        <v>5</v>
      </c>
      <c r="CN7" s="19">
        <f t="shared" si="28"/>
        <v>39.32</v>
      </c>
      <c r="CO7" s="22"/>
      <c r="CP7" s="1"/>
      <c r="CQ7" s="2"/>
      <c r="CR7" s="2"/>
      <c r="CS7" s="2"/>
      <c r="CT7" s="2"/>
      <c r="CU7" s="2"/>
      <c r="CV7" s="7">
        <f t="shared" si="29"/>
        <v>0</v>
      </c>
      <c r="CW7" s="18">
        <f t="shared" si="30"/>
        <v>0</v>
      </c>
      <c r="CX7" s="6">
        <f t="shared" si="31"/>
        <v>0</v>
      </c>
      <c r="CY7" s="19">
        <f t="shared" si="32"/>
        <v>0</v>
      </c>
      <c r="CZ7" s="22"/>
      <c r="DA7" s="1"/>
      <c r="DB7" s="2"/>
      <c r="DC7" s="2"/>
      <c r="DD7" s="2"/>
      <c r="DE7" s="2"/>
      <c r="DF7" s="2"/>
      <c r="DG7" s="7">
        <f t="shared" si="33"/>
        <v>0</v>
      </c>
      <c r="DH7" s="18">
        <f t="shared" si="34"/>
        <v>0</v>
      </c>
      <c r="DI7" s="6">
        <f t="shared" si="35"/>
        <v>0</v>
      </c>
      <c r="DJ7" s="19">
        <f t="shared" si="36"/>
        <v>0</v>
      </c>
    </row>
    <row r="8" spans="1:114" x14ac:dyDescent="0.25">
      <c r="A8" s="24">
        <v>6</v>
      </c>
      <c r="B8" s="55" t="s">
        <v>88</v>
      </c>
      <c r="C8" s="52"/>
      <c r="D8" s="52"/>
      <c r="E8" s="52"/>
      <c r="F8" s="52"/>
      <c r="G8" s="52" t="s">
        <v>33</v>
      </c>
      <c r="H8" s="20" t="str">
        <f>IF(AND(OR($H$2="Y",$I$2="Y"),J8&lt;5,K8&lt;5),IF(AND(J8=#REF!,K8=#REF!),#REF!+1,1),"")</f>
        <v/>
      </c>
      <c r="I8" s="16" t="e">
        <f>IF(AND($I$2="Y",K8&gt;0,OR(AND(H8=1,#REF!=10),AND(H8=2,#REF!=20),AND(H8=3,#REF!=30),AND(H8=4,H26=40),AND(H8=5,H35=50),AND(H8=6,H44=60),AND(H8=7,H53=70),AND(H8=8,H62=80),AND(H8=9,H71=90),AND(H8=10,H80=100))),VLOOKUP(K8-1,SortLookup!$A$13:$B$16,2,FALSE),"")</f>
        <v>#REF!</v>
      </c>
      <c r="J8" s="15" t="str">
        <f>IF(ISNA(VLOOKUP(F8,SortLookup!$A$1:$B$5,2,FALSE))," ",VLOOKUP(F8,SortLookup!$A$1:$B$5,2,FALSE))</f>
        <v xml:space="preserve"> </v>
      </c>
      <c r="K8" s="21" t="str">
        <f>IF(ISNA(VLOOKUP(G8,SortLookup!$A$7:$B$11,2,FALSE))," ",VLOOKUP(G8,SortLookup!$A$7:$B$11,2,FALSE))</f>
        <v xml:space="preserve"> </v>
      </c>
      <c r="L8" s="36">
        <f t="shared" si="0"/>
        <v>151.19</v>
      </c>
      <c r="M8" s="37">
        <f t="shared" si="1"/>
        <v>127.19</v>
      </c>
      <c r="N8" s="8">
        <f t="shared" si="2"/>
        <v>6</v>
      </c>
      <c r="O8" s="40">
        <f t="shared" si="3"/>
        <v>18</v>
      </c>
      <c r="P8" s="41">
        <f t="shared" si="4"/>
        <v>36</v>
      </c>
      <c r="Q8" s="22">
        <v>8.2799999999999994</v>
      </c>
      <c r="R8" s="1"/>
      <c r="S8" s="1"/>
      <c r="T8" s="1"/>
      <c r="U8" s="1"/>
      <c r="V8" s="1"/>
      <c r="W8" s="1"/>
      <c r="X8" s="2">
        <v>1</v>
      </c>
      <c r="Y8" s="2">
        <v>1</v>
      </c>
      <c r="Z8" s="2"/>
      <c r="AA8" s="2"/>
      <c r="AB8" s="23"/>
      <c r="AC8" s="7">
        <f t="shared" si="5"/>
        <v>8.2799999999999994</v>
      </c>
      <c r="AD8" s="18">
        <f t="shared" si="6"/>
        <v>0.5</v>
      </c>
      <c r="AE8" s="6">
        <f t="shared" si="7"/>
        <v>3</v>
      </c>
      <c r="AF8" s="19">
        <f t="shared" si="8"/>
        <v>11.78</v>
      </c>
      <c r="AG8" s="22">
        <v>15.77</v>
      </c>
      <c r="AH8" s="1"/>
      <c r="AI8" s="1"/>
      <c r="AJ8" s="1"/>
      <c r="AK8" s="2">
        <v>8</v>
      </c>
      <c r="AL8" s="2"/>
      <c r="AM8" s="2"/>
      <c r="AN8" s="2"/>
      <c r="AO8" s="2"/>
      <c r="AP8" s="7">
        <f t="shared" si="9"/>
        <v>15.77</v>
      </c>
      <c r="AQ8" s="18">
        <f t="shared" si="10"/>
        <v>4</v>
      </c>
      <c r="AR8" s="6">
        <f t="shared" si="11"/>
        <v>0</v>
      </c>
      <c r="AS8" s="19">
        <f t="shared" si="12"/>
        <v>19.77</v>
      </c>
      <c r="AT8" s="22">
        <v>9.2899999999999991</v>
      </c>
      <c r="AU8" s="1"/>
      <c r="AV8" s="1"/>
      <c r="AW8" s="2">
        <v>3</v>
      </c>
      <c r="AX8" s="2"/>
      <c r="AY8" s="2"/>
      <c r="AZ8" s="2"/>
      <c r="BA8" s="2"/>
      <c r="BB8" s="7">
        <f t="shared" si="13"/>
        <v>9.2899999999999991</v>
      </c>
      <c r="BC8" s="18">
        <f t="shared" si="14"/>
        <v>1.5</v>
      </c>
      <c r="BD8" s="6">
        <f t="shared" si="15"/>
        <v>0</v>
      </c>
      <c r="BE8" s="19">
        <f t="shared" si="16"/>
        <v>10.79</v>
      </c>
      <c r="BF8" s="22">
        <v>33.42</v>
      </c>
      <c r="BG8" s="1"/>
      <c r="BH8" s="1"/>
      <c r="BI8" s="2">
        <v>12</v>
      </c>
      <c r="BJ8" s="2"/>
      <c r="BK8" s="2"/>
      <c r="BL8" s="2"/>
      <c r="BM8" s="2"/>
      <c r="BN8" s="7">
        <f t="shared" si="17"/>
        <v>33.42</v>
      </c>
      <c r="BO8" s="18">
        <f t="shared" si="18"/>
        <v>6</v>
      </c>
      <c r="BP8" s="6">
        <f t="shared" si="19"/>
        <v>0</v>
      </c>
      <c r="BQ8" s="19">
        <f t="shared" si="20"/>
        <v>39.42</v>
      </c>
      <c r="BR8" s="22">
        <v>20.55</v>
      </c>
      <c r="BS8" s="1"/>
      <c r="BT8" s="1"/>
      <c r="BU8" s="2">
        <v>9</v>
      </c>
      <c r="BV8" s="2">
        <v>1</v>
      </c>
      <c r="BW8" s="2"/>
      <c r="BX8" s="2"/>
      <c r="BY8" s="2"/>
      <c r="BZ8" s="7">
        <f t="shared" si="21"/>
        <v>20.55</v>
      </c>
      <c r="CA8" s="18">
        <f t="shared" si="22"/>
        <v>4.5</v>
      </c>
      <c r="CB8" s="6">
        <f t="shared" si="23"/>
        <v>3</v>
      </c>
      <c r="CC8" s="19">
        <f t="shared" si="24"/>
        <v>28.05</v>
      </c>
      <c r="CD8" s="22">
        <v>39.880000000000003</v>
      </c>
      <c r="CE8" s="1"/>
      <c r="CF8" s="2">
        <v>3</v>
      </c>
      <c r="CG8" s="2"/>
      <c r="CH8" s="2"/>
      <c r="CI8" s="2"/>
      <c r="CJ8" s="2"/>
      <c r="CK8" s="7">
        <f t="shared" si="25"/>
        <v>39.880000000000003</v>
      </c>
      <c r="CL8" s="18">
        <f t="shared" si="26"/>
        <v>1.5</v>
      </c>
      <c r="CM8" s="6">
        <f t="shared" si="27"/>
        <v>0</v>
      </c>
      <c r="CN8" s="19">
        <f t="shared" si="28"/>
        <v>41.38</v>
      </c>
      <c r="CO8" s="22"/>
      <c r="CP8" s="1"/>
      <c r="CQ8" s="2"/>
      <c r="CR8" s="2"/>
      <c r="CS8" s="2"/>
      <c r="CT8" s="2"/>
      <c r="CU8" s="2"/>
      <c r="CV8" s="7">
        <f t="shared" si="29"/>
        <v>0</v>
      </c>
      <c r="CW8" s="18">
        <f t="shared" si="30"/>
        <v>0</v>
      </c>
      <c r="CX8" s="6">
        <f t="shared" si="31"/>
        <v>0</v>
      </c>
      <c r="CY8" s="19">
        <f t="shared" si="32"/>
        <v>0</v>
      </c>
      <c r="CZ8" s="22"/>
      <c r="DA8" s="1"/>
      <c r="DB8" s="2"/>
      <c r="DC8" s="2"/>
      <c r="DD8" s="2"/>
      <c r="DE8" s="2"/>
      <c r="DF8" s="2"/>
      <c r="DG8" s="7">
        <f t="shared" si="33"/>
        <v>0</v>
      </c>
      <c r="DH8" s="18">
        <f t="shared" si="34"/>
        <v>0</v>
      </c>
      <c r="DI8" s="6">
        <f t="shared" si="35"/>
        <v>0</v>
      </c>
      <c r="DJ8" s="19">
        <f t="shared" si="36"/>
        <v>0</v>
      </c>
    </row>
    <row r="9" spans="1:114" x14ac:dyDescent="0.25">
      <c r="A9" s="24">
        <v>7</v>
      </c>
      <c r="B9" s="55" t="s">
        <v>89</v>
      </c>
      <c r="C9" s="52"/>
      <c r="D9" s="52"/>
      <c r="E9" s="52"/>
      <c r="F9" s="52"/>
      <c r="G9" s="54" t="s">
        <v>31</v>
      </c>
      <c r="H9" s="20" t="str">
        <f>IF(AND(OR($H$2="Y",$I$2="Y"),J9&lt;5,K9&lt;5),IF(AND(J9=#REF!,K9=#REF!),#REF!+1,1),"")</f>
        <v/>
      </c>
      <c r="I9" s="16" t="e">
        <f>IF(AND($I$2="Y",K9&gt;0,OR(AND(H9=1,#REF!=10),AND(H9=2,#REF!=20),AND(H9=3,#REF!=30),AND(H9=4,H28=40),AND(H9=5,H37=50),AND(H9=6,H46=60),AND(H9=7,H55=70),AND(H9=8,H64=80),AND(H9=9,H73=90),AND(H9=10,H82=100))),VLOOKUP(K9-1,SortLookup!$A$13:$B$16,2,FALSE),"")</f>
        <v>#REF!</v>
      </c>
      <c r="J9" s="15" t="str">
        <f>IF(ISNA(VLOOKUP(F9,SortLookup!$A$1:$B$5,2,FALSE))," ",VLOOKUP(F9,SortLookup!$A$1:$B$5,2,FALSE))</f>
        <v xml:space="preserve"> </v>
      </c>
      <c r="K9" s="21" t="str">
        <f>IF(ISNA(VLOOKUP(G9,SortLookup!$A$7:$B$11,2,FALSE))," ",VLOOKUP(G9,SortLookup!$A$7:$B$11,2,FALSE))</f>
        <v xml:space="preserve"> </v>
      </c>
      <c r="L9" s="36">
        <f t="shared" si="0"/>
        <v>155.46</v>
      </c>
      <c r="M9" s="37">
        <f t="shared" si="1"/>
        <v>102.96</v>
      </c>
      <c r="N9" s="8">
        <f t="shared" si="2"/>
        <v>23</v>
      </c>
      <c r="O9" s="40">
        <f t="shared" si="3"/>
        <v>29.5</v>
      </c>
      <c r="P9" s="41">
        <f t="shared" si="4"/>
        <v>59</v>
      </c>
      <c r="Q9" s="22">
        <v>8.43</v>
      </c>
      <c r="R9" s="1"/>
      <c r="S9" s="1"/>
      <c r="T9" s="1"/>
      <c r="U9" s="1"/>
      <c r="V9" s="1"/>
      <c r="W9" s="1"/>
      <c r="X9" s="2">
        <v>1</v>
      </c>
      <c r="Y9" s="2">
        <v>1</v>
      </c>
      <c r="Z9" s="2"/>
      <c r="AA9" s="2"/>
      <c r="AB9" s="23"/>
      <c r="AC9" s="7">
        <f t="shared" si="5"/>
        <v>8.43</v>
      </c>
      <c r="AD9" s="18">
        <f t="shared" si="6"/>
        <v>0.5</v>
      </c>
      <c r="AE9" s="6">
        <f t="shared" si="7"/>
        <v>3</v>
      </c>
      <c r="AF9" s="19">
        <f t="shared" si="8"/>
        <v>11.93</v>
      </c>
      <c r="AG9" s="22">
        <v>16.12</v>
      </c>
      <c r="AH9" s="1"/>
      <c r="AI9" s="1"/>
      <c r="AJ9" s="1"/>
      <c r="AK9" s="2">
        <v>10</v>
      </c>
      <c r="AL9" s="2"/>
      <c r="AM9" s="2"/>
      <c r="AN9" s="2"/>
      <c r="AO9" s="2"/>
      <c r="AP9" s="7">
        <f t="shared" si="9"/>
        <v>16.12</v>
      </c>
      <c r="AQ9" s="18">
        <f t="shared" si="10"/>
        <v>5</v>
      </c>
      <c r="AR9" s="6">
        <f t="shared" si="11"/>
        <v>0</v>
      </c>
      <c r="AS9" s="19">
        <f t="shared" si="12"/>
        <v>21.12</v>
      </c>
      <c r="AT9" s="22">
        <v>8.98</v>
      </c>
      <c r="AU9" s="1"/>
      <c r="AV9" s="1"/>
      <c r="AW9" s="2">
        <v>12</v>
      </c>
      <c r="AX9" s="2"/>
      <c r="AY9" s="2">
        <v>1</v>
      </c>
      <c r="AZ9" s="2">
        <v>1</v>
      </c>
      <c r="BA9" s="2"/>
      <c r="BB9" s="7">
        <f t="shared" si="13"/>
        <v>8.98</v>
      </c>
      <c r="BC9" s="18">
        <f t="shared" si="14"/>
        <v>6</v>
      </c>
      <c r="BD9" s="6">
        <f t="shared" si="15"/>
        <v>10</v>
      </c>
      <c r="BE9" s="19">
        <f t="shared" si="16"/>
        <v>24.98</v>
      </c>
      <c r="BF9" s="22">
        <v>22.28</v>
      </c>
      <c r="BG9" s="1"/>
      <c r="BH9" s="1"/>
      <c r="BI9" s="2">
        <v>12</v>
      </c>
      <c r="BJ9" s="2"/>
      <c r="BK9" s="2"/>
      <c r="BL9" s="2"/>
      <c r="BM9" s="2"/>
      <c r="BN9" s="7">
        <f t="shared" si="17"/>
        <v>22.28</v>
      </c>
      <c r="BO9" s="18">
        <f t="shared" si="18"/>
        <v>6</v>
      </c>
      <c r="BP9" s="6">
        <f t="shared" si="19"/>
        <v>0</v>
      </c>
      <c r="BQ9" s="19">
        <f t="shared" si="20"/>
        <v>28.28</v>
      </c>
      <c r="BR9" s="22">
        <v>13.38</v>
      </c>
      <c r="BS9" s="1"/>
      <c r="BT9" s="1"/>
      <c r="BU9" s="2">
        <v>7</v>
      </c>
      <c r="BV9" s="2"/>
      <c r="BW9" s="2"/>
      <c r="BX9" s="2"/>
      <c r="BY9" s="2"/>
      <c r="BZ9" s="7">
        <f t="shared" si="21"/>
        <v>13.38</v>
      </c>
      <c r="CA9" s="18">
        <f t="shared" si="22"/>
        <v>3.5</v>
      </c>
      <c r="CB9" s="6">
        <f t="shared" si="23"/>
        <v>0</v>
      </c>
      <c r="CC9" s="19">
        <f t="shared" si="24"/>
        <v>16.88</v>
      </c>
      <c r="CD9" s="22">
        <v>33.770000000000003</v>
      </c>
      <c r="CE9" s="1"/>
      <c r="CF9" s="2">
        <v>17</v>
      </c>
      <c r="CG9" s="2"/>
      <c r="CH9" s="2">
        <v>1</v>
      </c>
      <c r="CI9" s="2">
        <v>1</v>
      </c>
      <c r="CJ9" s="2"/>
      <c r="CK9" s="7">
        <f t="shared" si="25"/>
        <v>33.770000000000003</v>
      </c>
      <c r="CL9" s="18">
        <f t="shared" si="26"/>
        <v>8.5</v>
      </c>
      <c r="CM9" s="6">
        <f t="shared" si="27"/>
        <v>10</v>
      </c>
      <c r="CN9" s="19">
        <f t="shared" si="28"/>
        <v>52.27</v>
      </c>
      <c r="CO9" s="22"/>
      <c r="CP9" s="1"/>
      <c r="CQ9" s="2"/>
      <c r="CR9" s="2"/>
      <c r="CS9" s="2"/>
      <c r="CT9" s="2"/>
      <c r="CU9" s="2"/>
      <c r="CV9" s="7">
        <f t="shared" si="29"/>
        <v>0</v>
      </c>
      <c r="CW9" s="18">
        <f t="shared" si="30"/>
        <v>0</v>
      </c>
      <c r="CX9" s="6">
        <f t="shared" si="31"/>
        <v>0</v>
      </c>
      <c r="CY9" s="19">
        <f t="shared" si="32"/>
        <v>0</v>
      </c>
      <c r="CZ9" s="22"/>
      <c r="DA9" s="1"/>
      <c r="DB9" s="2"/>
      <c r="DC9" s="2"/>
      <c r="DD9" s="2"/>
      <c r="DE9" s="2"/>
      <c r="DF9" s="2"/>
      <c r="DG9" s="7">
        <f t="shared" si="33"/>
        <v>0</v>
      </c>
      <c r="DH9" s="18">
        <f t="shared" si="34"/>
        <v>0</v>
      </c>
      <c r="DI9" s="6">
        <f t="shared" si="35"/>
        <v>0</v>
      </c>
      <c r="DJ9" s="19">
        <f t="shared" si="36"/>
        <v>0</v>
      </c>
    </row>
    <row r="10" spans="1:114" x14ac:dyDescent="0.25">
      <c r="A10" s="24">
        <v>8</v>
      </c>
      <c r="B10" s="55" t="s">
        <v>102</v>
      </c>
      <c r="C10" s="52"/>
      <c r="D10" s="52"/>
      <c r="E10" s="52"/>
      <c r="F10" s="52"/>
      <c r="G10" s="52" t="s">
        <v>31</v>
      </c>
      <c r="H10" s="20" t="str">
        <f>IF(AND(OR($H$2="Y",$I$2="Y"),J10&lt;5,K10&lt;5),IF(AND(J10=#REF!,K10=#REF!),#REF!+1,1),"")</f>
        <v/>
      </c>
      <c r="I10" s="16" t="e">
        <f>IF(AND($I$2="Y",K10&gt;0,OR(AND(H10=1,#REF!=10),AND(H10=2,#REF!=20),AND(H10=3,#REF!=30),AND(H10=4,H28=40),AND(H10=5,H37=50),AND(H10=6,H46=60),AND(H10=7,H55=70),AND(H10=8,H64=80),AND(H10=9,H73=90),AND(H10=10,H82=100))),VLOOKUP(K10-1,SortLookup!$A$13:$B$16,2,FALSE),"")</f>
        <v>#REF!</v>
      </c>
      <c r="J10" s="15" t="str">
        <f>IF(ISNA(VLOOKUP(F10,SortLookup!$A$1:$B$5,2,FALSE))," ",VLOOKUP(F10,SortLookup!$A$1:$B$5,2,FALSE))</f>
        <v xml:space="preserve"> </v>
      </c>
      <c r="K10" s="21" t="str">
        <f>IF(ISNA(VLOOKUP(G10,SortLookup!$A$7:$B$11,2,FALSE))," ",VLOOKUP(G10,SortLookup!$A$7:$B$11,2,FALSE))</f>
        <v xml:space="preserve"> </v>
      </c>
      <c r="L10" s="36">
        <f t="shared" si="0"/>
        <v>155.86000000000001</v>
      </c>
      <c r="M10" s="37">
        <f t="shared" si="1"/>
        <v>118.86</v>
      </c>
      <c r="N10" s="8">
        <f t="shared" si="2"/>
        <v>13</v>
      </c>
      <c r="O10" s="40">
        <f t="shared" si="3"/>
        <v>24</v>
      </c>
      <c r="P10" s="41">
        <f t="shared" si="4"/>
        <v>48</v>
      </c>
      <c r="Q10" s="22">
        <v>7.5</v>
      </c>
      <c r="R10" s="1"/>
      <c r="S10" s="1"/>
      <c r="T10" s="1"/>
      <c r="U10" s="1"/>
      <c r="V10" s="1"/>
      <c r="W10" s="1"/>
      <c r="X10" s="2"/>
      <c r="Y10" s="2"/>
      <c r="Z10" s="2"/>
      <c r="AA10" s="2"/>
      <c r="AB10" s="23"/>
      <c r="AC10" s="7">
        <f t="shared" si="5"/>
        <v>7.5</v>
      </c>
      <c r="AD10" s="18">
        <f t="shared" si="6"/>
        <v>0</v>
      </c>
      <c r="AE10" s="6">
        <f t="shared" si="7"/>
        <v>0</v>
      </c>
      <c r="AF10" s="19">
        <f t="shared" si="8"/>
        <v>7.5</v>
      </c>
      <c r="AG10" s="22">
        <v>18.23</v>
      </c>
      <c r="AH10" s="1"/>
      <c r="AI10" s="1"/>
      <c r="AJ10" s="1"/>
      <c r="AK10" s="2">
        <v>9</v>
      </c>
      <c r="AL10" s="2"/>
      <c r="AM10" s="2"/>
      <c r="AN10" s="2"/>
      <c r="AO10" s="2"/>
      <c r="AP10" s="7">
        <f t="shared" si="9"/>
        <v>18.23</v>
      </c>
      <c r="AQ10" s="18">
        <f t="shared" si="10"/>
        <v>4.5</v>
      </c>
      <c r="AR10" s="6">
        <f t="shared" si="11"/>
        <v>0</v>
      </c>
      <c r="AS10" s="19">
        <f t="shared" si="12"/>
        <v>22.73</v>
      </c>
      <c r="AT10" s="22">
        <v>10.72</v>
      </c>
      <c r="AU10" s="1"/>
      <c r="AV10" s="1"/>
      <c r="AW10" s="2">
        <v>10</v>
      </c>
      <c r="AX10" s="2"/>
      <c r="AY10" s="2"/>
      <c r="AZ10" s="2"/>
      <c r="BA10" s="2"/>
      <c r="BB10" s="7">
        <f t="shared" si="13"/>
        <v>10.72</v>
      </c>
      <c r="BC10" s="18">
        <f t="shared" si="14"/>
        <v>5</v>
      </c>
      <c r="BD10" s="6">
        <f t="shared" si="15"/>
        <v>0</v>
      </c>
      <c r="BE10" s="19">
        <f t="shared" si="16"/>
        <v>15.72</v>
      </c>
      <c r="BF10" s="22">
        <v>37.85</v>
      </c>
      <c r="BG10" s="1"/>
      <c r="BH10" s="1"/>
      <c r="BI10" s="2">
        <v>15</v>
      </c>
      <c r="BJ10" s="2"/>
      <c r="BK10" s="2"/>
      <c r="BL10" s="2"/>
      <c r="BM10" s="2"/>
      <c r="BN10" s="7">
        <f t="shared" si="17"/>
        <v>37.85</v>
      </c>
      <c r="BO10" s="18">
        <f t="shared" si="18"/>
        <v>7.5</v>
      </c>
      <c r="BP10" s="6">
        <f t="shared" si="19"/>
        <v>0</v>
      </c>
      <c r="BQ10" s="19">
        <f t="shared" si="20"/>
        <v>45.35</v>
      </c>
      <c r="BR10" s="22">
        <v>13.62</v>
      </c>
      <c r="BS10" s="1"/>
      <c r="BT10" s="1"/>
      <c r="BU10" s="2">
        <v>8</v>
      </c>
      <c r="BV10" s="2">
        <v>1</v>
      </c>
      <c r="BW10" s="2"/>
      <c r="BX10" s="2"/>
      <c r="BY10" s="2"/>
      <c r="BZ10" s="7">
        <f t="shared" si="21"/>
        <v>13.62</v>
      </c>
      <c r="CA10" s="18">
        <f t="shared" si="22"/>
        <v>4</v>
      </c>
      <c r="CB10" s="6">
        <f t="shared" si="23"/>
        <v>3</v>
      </c>
      <c r="CC10" s="19">
        <f t="shared" si="24"/>
        <v>20.62</v>
      </c>
      <c r="CD10" s="22">
        <v>30.94</v>
      </c>
      <c r="CE10" s="1"/>
      <c r="CF10" s="2">
        <v>6</v>
      </c>
      <c r="CG10" s="2"/>
      <c r="CH10" s="2"/>
      <c r="CI10" s="2">
        <v>2</v>
      </c>
      <c r="CJ10" s="2"/>
      <c r="CK10" s="7">
        <f t="shared" si="25"/>
        <v>30.94</v>
      </c>
      <c r="CL10" s="18">
        <f t="shared" si="26"/>
        <v>3</v>
      </c>
      <c r="CM10" s="6">
        <f t="shared" si="27"/>
        <v>10</v>
      </c>
      <c r="CN10" s="19">
        <f t="shared" si="28"/>
        <v>43.94</v>
      </c>
      <c r="CO10" s="22"/>
      <c r="CP10" s="1"/>
      <c r="CQ10" s="2"/>
      <c r="CR10" s="2"/>
      <c r="CS10" s="2"/>
      <c r="CT10" s="2"/>
      <c r="CU10" s="2"/>
      <c r="CV10" s="7">
        <f t="shared" si="29"/>
        <v>0</v>
      </c>
      <c r="CW10" s="18">
        <f t="shared" si="30"/>
        <v>0</v>
      </c>
      <c r="CX10" s="6">
        <f t="shared" si="31"/>
        <v>0</v>
      </c>
      <c r="CY10" s="19">
        <f t="shared" si="32"/>
        <v>0</v>
      </c>
      <c r="CZ10" s="22"/>
      <c r="DA10" s="1"/>
      <c r="DB10" s="2"/>
      <c r="DC10" s="2"/>
      <c r="DD10" s="2"/>
      <c r="DE10" s="2"/>
      <c r="DF10" s="2"/>
      <c r="DG10" s="7">
        <f t="shared" si="33"/>
        <v>0</v>
      </c>
      <c r="DH10" s="18">
        <f t="shared" si="34"/>
        <v>0</v>
      </c>
      <c r="DI10" s="6">
        <f t="shared" si="35"/>
        <v>0</v>
      </c>
      <c r="DJ10" s="19">
        <f t="shared" si="36"/>
        <v>0</v>
      </c>
    </row>
    <row r="11" spans="1:114" x14ac:dyDescent="0.25">
      <c r="A11" s="24">
        <v>9</v>
      </c>
      <c r="B11" s="55" t="s">
        <v>100</v>
      </c>
      <c r="C11" s="52"/>
      <c r="D11" s="52"/>
      <c r="E11" s="52"/>
      <c r="F11" s="52"/>
      <c r="G11" s="52" t="s">
        <v>31</v>
      </c>
      <c r="H11" s="20" t="str">
        <f>IF(AND(OR($H$2="Y",$I$2="Y"),J11&lt;5,K11&lt;5),IF(AND(J11=#REF!,K11=#REF!),#REF!+1,1),"")</f>
        <v/>
      </c>
      <c r="I11" s="16" t="e">
        <f>IF(AND($I$2="Y",K11&gt;0,OR(AND(H11=1,#REF!=10),AND(H11=2,#REF!=20),AND(H11=3,#REF!=30),AND(H11=4,H29=40),AND(H11=5,H38=50),AND(H11=6,H47=60),AND(H11=7,H56=70),AND(H11=8,H65=80),AND(H11=9,H74=90),AND(H11=10,H83=100))),VLOOKUP(K11-1,SortLookup!$A$13:$B$16,2,FALSE),"")</f>
        <v>#REF!</v>
      </c>
      <c r="J11" s="15" t="str">
        <f>IF(ISNA(VLOOKUP(F11,SortLookup!$A$1:$B$5,2,FALSE))," ",VLOOKUP(F11,SortLookup!$A$1:$B$5,2,FALSE))</f>
        <v xml:space="preserve"> </v>
      </c>
      <c r="K11" s="21" t="str">
        <f>IF(ISNA(VLOOKUP(G11,SortLookup!$A$7:$B$11,2,FALSE))," ",VLOOKUP(G11,SortLookup!$A$7:$B$11,2,FALSE))</f>
        <v xml:space="preserve"> </v>
      </c>
      <c r="L11" s="36">
        <f t="shared" si="0"/>
        <v>160.36000000000001</v>
      </c>
      <c r="M11" s="37">
        <f t="shared" si="1"/>
        <v>122.86</v>
      </c>
      <c r="N11" s="8">
        <f t="shared" si="2"/>
        <v>10</v>
      </c>
      <c r="O11" s="40">
        <f t="shared" si="3"/>
        <v>27.5</v>
      </c>
      <c r="P11" s="41">
        <f t="shared" si="4"/>
        <v>55</v>
      </c>
      <c r="Q11" s="22">
        <v>6.83</v>
      </c>
      <c r="R11" s="1"/>
      <c r="S11" s="1"/>
      <c r="T11" s="1"/>
      <c r="U11" s="1"/>
      <c r="V11" s="1"/>
      <c r="W11" s="1"/>
      <c r="X11" s="2">
        <v>4</v>
      </c>
      <c r="Y11" s="2"/>
      <c r="Z11" s="2"/>
      <c r="AA11" s="2"/>
      <c r="AB11" s="23"/>
      <c r="AC11" s="7">
        <f t="shared" si="5"/>
        <v>6.83</v>
      </c>
      <c r="AD11" s="18">
        <f t="shared" si="6"/>
        <v>2</v>
      </c>
      <c r="AE11" s="6">
        <f t="shared" si="7"/>
        <v>0</v>
      </c>
      <c r="AF11" s="19">
        <f t="shared" si="8"/>
        <v>8.83</v>
      </c>
      <c r="AG11" s="22">
        <v>16.32</v>
      </c>
      <c r="AH11" s="1"/>
      <c r="AI11" s="1"/>
      <c r="AJ11" s="1"/>
      <c r="AK11" s="2">
        <v>10</v>
      </c>
      <c r="AL11" s="2"/>
      <c r="AM11" s="2"/>
      <c r="AN11" s="2"/>
      <c r="AO11" s="2"/>
      <c r="AP11" s="7">
        <f t="shared" si="9"/>
        <v>16.32</v>
      </c>
      <c r="AQ11" s="18">
        <f t="shared" si="10"/>
        <v>5</v>
      </c>
      <c r="AR11" s="6">
        <f t="shared" si="11"/>
        <v>0</v>
      </c>
      <c r="AS11" s="19">
        <f t="shared" si="12"/>
        <v>21.32</v>
      </c>
      <c r="AT11" s="22">
        <v>6.8</v>
      </c>
      <c r="AU11" s="1"/>
      <c r="AV11" s="1"/>
      <c r="AW11" s="2">
        <v>22</v>
      </c>
      <c r="AX11" s="2"/>
      <c r="AY11" s="2">
        <v>2</v>
      </c>
      <c r="AZ11" s="2"/>
      <c r="BA11" s="2"/>
      <c r="BB11" s="7">
        <f t="shared" si="13"/>
        <v>6.8</v>
      </c>
      <c r="BC11" s="18">
        <f t="shared" si="14"/>
        <v>11</v>
      </c>
      <c r="BD11" s="6">
        <f t="shared" si="15"/>
        <v>10</v>
      </c>
      <c r="BE11" s="19">
        <f t="shared" si="16"/>
        <v>27.8</v>
      </c>
      <c r="BF11" s="22">
        <v>39.950000000000003</v>
      </c>
      <c r="BG11" s="1"/>
      <c r="BH11" s="1"/>
      <c r="BI11" s="2">
        <v>10</v>
      </c>
      <c r="BJ11" s="2"/>
      <c r="BK11" s="2"/>
      <c r="BL11" s="2"/>
      <c r="BM11" s="2"/>
      <c r="BN11" s="7">
        <f t="shared" si="17"/>
        <v>39.950000000000003</v>
      </c>
      <c r="BO11" s="18">
        <f t="shared" si="18"/>
        <v>5</v>
      </c>
      <c r="BP11" s="6">
        <f t="shared" si="19"/>
        <v>0</v>
      </c>
      <c r="BQ11" s="19">
        <f t="shared" si="20"/>
        <v>44.95</v>
      </c>
      <c r="BR11" s="22">
        <v>19.57</v>
      </c>
      <c r="BS11" s="1"/>
      <c r="BT11" s="1"/>
      <c r="BU11" s="2">
        <v>7</v>
      </c>
      <c r="BV11" s="2"/>
      <c r="BW11" s="2"/>
      <c r="BX11" s="2"/>
      <c r="BY11" s="2"/>
      <c r="BZ11" s="7">
        <f t="shared" si="21"/>
        <v>19.57</v>
      </c>
      <c r="CA11" s="18">
        <f t="shared" si="22"/>
        <v>3.5</v>
      </c>
      <c r="CB11" s="6">
        <f t="shared" si="23"/>
        <v>0</v>
      </c>
      <c r="CC11" s="19">
        <f t="shared" si="24"/>
        <v>23.07</v>
      </c>
      <c r="CD11" s="22">
        <v>33.39</v>
      </c>
      <c r="CE11" s="1"/>
      <c r="CF11" s="2">
        <v>2</v>
      </c>
      <c r="CG11" s="2"/>
      <c r="CH11" s="2"/>
      <c r="CI11" s="2"/>
      <c r="CJ11" s="2"/>
      <c r="CK11" s="7">
        <f t="shared" si="25"/>
        <v>33.39</v>
      </c>
      <c r="CL11" s="18">
        <f t="shared" si="26"/>
        <v>1</v>
      </c>
      <c r="CM11" s="6">
        <f t="shared" si="27"/>
        <v>0</v>
      </c>
      <c r="CN11" s="19">
        <f t="shared" si="28"/>
        <v>34.39</v>
      </c>
      <c r="CO11" s="22"/>
      <c r="CP11" s="1"/>
      <c r="CQ11" s="2"/>
      <c r="CR11" s="2"/>
      <c r="CS11" s="2"/>
      <c r="CT11" s="2"/>
      <c r="CU11" s="2"/>
      <c r="CV11" s="7">
        <f t="shared" si="29"/>
        <v>0</v>
      </c>
      <c r="CW11" s="18">
        <f t="shared" si="30"/>
        <v>0</v>
      </c>
      <c r="CX11" s="6">
        <f t="shared" si="31"/>
        <v>0</v>
      </c>
      <c r="CY11" s="19">
        <f t="shared" si="32"/>
        <v>0</v>
      </c>
      <c r="CZ11" s="22"/>
      <c r="DA11" s="1"/>
      <c r="DB11" s="2"/>
      <c r="DC11" s="2"/>
      <c r="DD11" s="2"/>
      <c r="DE11" s="2"/>
      <c r="DF11" s="2"/>
      <c r="DG11" s="7">
        <f t="shared" si="33"/>
        <v>0</v>
      </c>
      <c r="DH11" s="18">
        <f t="shared" si="34"/>
        <v>0</v>
      </c>
      <c r="DI11" s="6">
        <f t="shared" si="35"/>
        <v>0</v>
      </c>
      <c r="DJ11" s="19">
        <f t="shared" si="36"/>
        <v>0</v>
      </c>
    </row>
    <row r="12" spans="1:114" x14ac:dyDescent="0.25">
      <c r="A12" s="24">
        <v>10</v>
      </c>
      <c r="B12" s="55" t="s">
        <v>99</v>
      </c>
      <c r="C12" s="52"/>
      <c r="D12" s="52"/>
      <c r="E12" s="52"/>
      <c r="F12" s="52"/>
      <c r="G12" s="52" t="s">
        <v>31</v>
      </c>
      <c r="H12" s="20" t="str">
        <f>IF(AND(OR($H$2="Y",$I$2="Y"),J12&lt;5,K12&lt;5),IF(AND(J12=#REF!,K12=#REF!),#REF!+1,1),"")</f>
        <v/>
      </c>
      <c r="I12" s="16" t="e">
        <f>IF(AND($I$2="Y",K12&gt;0,OR(AND(H12=1,#REF!=10),AND(H12=2,#REF!=20),AND(H12=3,#REF!=30),AND(H12=4,H30=40),AND(H12=5,H39=50),AND(H12=6,H48=60),AND(H12=7,H57=70),AND(H12=8,H66=80),AND(H12=9,H75=90),AND(H12=10,H84=100))),VLOOKUP(K12-1,SortLookup!$A$13:$B$16,2,FALSE),"")</f>
        <v>#REF!</v>
      </c>
      <c r="J12" s="15" t="str">
        <f>IF(ISNA(VLOOKUP(F12,SortLookup!$A$1:$B$5,2,FALSE))," ",VLOOKUP(F12,SortLookup!$A$1:$B$5,2,FALSE))</f>
        <v xml:space="preserve"> </v>
      </c>
      <c r="K12" s="21" t="str">
        <f>IF(ISNA(VLOOKUP(G12,SortLookup!$A$7:$B$11,2,FALSE))," ",VLOOKUP(G12,SortLookup!$A$7:$B$11,2,FALSE))</f>
        <v xml:space="preserve"> </v>
      </c>
      <c r="L12" s="36">
        <f t="shared" si="0"/>
        <v>164.93</v>
      </c>
      <c r="M12" s="37">
        <f t="shared" si="1"/>
        <v>133.93</v>
      </c>
      <c r="N12" s="8">
        <f t="shared" si="2"/>
        <v>8</v>
      </c>
      <c r="O12" s="40">
        <f t="shared" si="3"/>
        <v>23</v>
      </c>
      <c r="P12" s="41">
        <f t="shared" si="4"/>
        <v>46</v>
      </c>
      <c r="Q12" s="22">
        <v>9.23</v>
      </c>
      <c r="R12" s="1"/>
      <c r="S12" s="1"/>
      <c r="T12" s="1"/>
      <c r="U12" s="1"/>
      <c r="V12" s="1"/>
      <c r="W12" s="1"/>
      <c r="X12" s="2">
        <v>2</v>
      </c>
      <c r="Y12" s="2"/>
      <c r="Z12" s="2"/>
      <c r="AA12" s="2"/>
      <c r="AB12" s="23"/>
      <c r="AC12" s="7">
        <f t="shared" si="5"/>
        <v>9.23</v>
      </c>
      <c r="AD12" s="18">
        <f t="shared" si="6"/>
        <v>1</v>
      </c>
      <c r="AE12" s="6">
        <f t="shared" si="7"/>
        <v>0</v>
      </c>
      <c r="AF12" s="19">
        <f t="shared" si="8"/>
        <v>10.23</v>
      </c>
      <c r="AG12" s="22">
        <v>26.39</v>
      </c>
      <c r="AH12" s="1"/>
      <c r="AI12" s="1"/>
      <c r="AJ12" s="1"/>
      <c r="AK12" s="2">
        <v>5</v>
      </c>
      <c r="AL12" s="2"/>
      <c r="AM12" s="2"/>
      <c r="AN12" s="2"/>
      <c r="AO12" s="2"/>
      <c r="AP12" s="7">
        <f t="shared" si="9"/>
        <v>26.39</v>
      </c>
      <c r="AQ12" s="18">
        <f t="shared" si="10"/>
        <v>2.5</v>
      </c>
      <c r="AR12" s="6">
        <f t="shared" si="11"/>
        <v>0</v>
      </c>
      <c r="AS12" s="19">
        <f t="shared" si="12"/>
        <v>28.89</v>
      </c>
      <c r="AT12" s="22">
        <v>8.1</v>
      </c>
      <c r="AU12" s="1"/>
      <c r="AV12" s="1"/>
      <c r="AW12" s="2">
        <v>3</v>
      </c>
      <c r="AX12" s="2"/>
      <c r="AY12" s="2"/>
      <c r="AZ12" s="2"/>
      <c r="BA12" s="2"/>
      <c r="BB12" s="7">
        <f t="shared" si="13"/>
        <v>8.1</v>
      </c>
      <c r="BC12" s="18">
        <f t="shared" si="14"/>
        <v>1.5</v>
      </c>
      <c r="BD12" s="6">
        <f t="shared" si="15"/>
        <v>0</v>
      </c>
      <c r="BE12" s="19">
        <f t="shared" si="16"/>
        <v>9.6</v>
      </c>
      <c r="BF12" s="22">
        <v>47.48</v>
      </c>
      <c r="BG12" s="1"/>
      <c r="BH12" s="1"/>
      <c r="BI12" s="2">
        <v>17</v>
      </c>
      <c r="BJ12" s="2"/>
      <c r="BK12" s="2"/>
      <c r="BL12" s="2"/>
      <c r="BM12" s="2"/>
      <c r="BN12" s="7">
        <f t="shared" si="17"/>
        <v>47.48</v>
      </c>
      <c r="BO12" s="18">
        <f t="shared" si="18"/>
        <v>8.5</v>
      </c>
      <c r="BP12" s="6">
        <f t="shared" si="19"/>
        <v>0</v>
      </c>
      <c r="BQ12" s="19">
        <f t="shared" si="20"/>
        <v>55.98</v>
      </c>
      <c r="BR12" s="22">
        <v>13.54</v>
      </c>
      <c r="BS12" s="1"/>
      <c r="BT12" s="1"/>
      <c r="BU12" s="2">
        <v>7</v>
      </c>
      <c r="BV12" s="2">
        <v>1</v>
      </c>
      <c r="BW12" s="2"/>
      <c r="BX12" s="2"/>
      <c r="BY12" s="2"/>
      <c r="BZ12" s="7">
        <f t="shared" si="21"/>
        <v>13.54</v>
      </c>
      <c r="CA12" s="18">
        <f t="shared" si="22"/>
        <v>3.5</v>
      </c>
      <c r="CB12" s="6">
        <f t="shared" si="23"/>
        <v>3</v>
      </c>
      <c r="CC12" s="19">
        <f t="shared" si="24"/>
        <v>20.04</v>
      </c>
      <c r="CD12" s="22">
        <v>29.19</v>
      </c>
      <c r="CE12" s="1"/>
      <c r="CF12" s="2">
        <v>12</v>
      </c>
      <c r="CG12" s="2"/>
      <c r="CH12" s="2">
        <v>1</v>
      </c>
      <c r="CI12" s="2"/>
      <c r="CJ12" s="2"/>
      <c r="CK12" s="7">
        <f t="shared" si="25"/>
        <v>29.19</v>
      </c>
      <c r="CL12" s="18">
        <f t="shared" si="26"/>
        <v>6</v>
      </c>
      <c r="CM12" s="6">
        <f t="shared" si="27"/>
        <v>5</v>
      </c>
      <c r="CN12" s="19">
        <f t="shared" si="28"/>
        <v>40.19</v>
      </c>
      <c r="CO12" s="22"/>
      <c r="CP12" s="1"/>
      <c r="CQ12" s="2"/>
      <c r="CR12" s="2"/>
      <c r="CS12" s="2"/>
      <c r="CT12" s="2"/>
      <c r="CU12" s="2"/>
      <c r="CV12" s="7">
        <f t="shared" si="29"/>
        <v>0</v>
      </c>
      <c r="CW12" s="18">
        <f t="shared" si="30"/>
        <v>0</v>
      </c>
      <c r="CX12" s="6">
        <f t="shared" si="31"/>
        <v>0</v>
      </c>
      <c r="CY12" s="19">
        <f t="shared" si="32"/>
        <v>0</v>
      </c>
      <c r="CZ12" s="22"/>
      <c r="DA12" s="1"/>
      <c r="DB12" s="2"/>
      <c r="DC12" s="2"/>
      <c r="DD12" s="2"/>
      <c r="DE12" s="2"/>
      <c r="DF12" s="2"/>
      <c r="DG12" s="7">
        <f t="shared" si="33"/>
        <v>0</v>
      </c>
      <c r="DH12" s="18">
        <f t="shared" si="34"/>
        <v>0</v>
      </c>
      <c r="DI12" s="6">
        <f t="shared" si="35"/>
        <v>0</v>
      </c>
      <c r="DJ12" s="19">
        <f t="shared" si="36"/>
        <v>0</v>
      </c>
    </row>
    <row r="13" spans="1:114" x14ac:dyDescent="0.25">
      <c r="A13" s="24">
        <v>11</v>
      </c>
      <c r="B13" s="55" t="s">
        <v>96</v>
      </c>
      <c r="C13" s="52"/>
      <c r="D13" s="52"/>
      <c r="E13" s="52"/>
      <c r="F13" s="52"/>
      <c r="G13" s="52" t="s">
        <v>31</v>
      </c>
      <c r="H13" s="20" t="str">
        <f>IF(AND(OR($H$2="Y",$I$2="Y"),J13&lt;5,K13&lt;5),IF(AND(J13=#REF!,K13=#REF!),#REF!+1,1),"")</f>
        <v/>
      </c>
      <c r="I13" s="16" t="e">
        <f>IF(AND($I$2="Y",K13&gt;0,OR(AND(H13=1,#REF!=10),AND(H13=2,#REF!=20),AND(H13=3,#REF!=30),AND(H13=4,H31=40),AND(H13=5,H40=50),AND(H13=6,H49=60),AND(H13=7,H58=70),AND(H13=8,H67=80),AND(H13=9,H76=90),AND(H13=10,H85=100))),VLOOKUP(K13-1,SortLookup!$A$13:$B$16,2,FALSE),"")</f>
        <v>#REF!</v>
      </c>
      <c r="J13" s="15" t="str">
        <f>IF(ISNA(VLOOKUP(F13,SortLookup!$A$1:$B$5,2,FALSE))," ",VLOOKUP(F13,SortLookup!$A$1:$B$5,2,FALSE))</f>
        <v xml:space="preserve"> </v>
      </c>
      <c r="K13" s="21" t="str">
        <f>IF(ISNA(VLOOKUP(G13,SortLookup!$A$7:$B$11,2,FALSE))," ",VLOOKUP(G13,SortLookup!$A$7:$B$11,2,FALSE))</f>
        <v xml:space="preserve"> </v>
      </c>
      <c r="L13" s="36">
        <f t="shared" si="0"/>
        <v>168.91</v>
      </c>
      <c r="M13" s="37">
        <f t="shared" si="1"/>
        <v>110.91</v>
      </c>
      <c r="N13" s="8">
        <f t="shared" si="2"/>
        <v>21</v>
      </c>
      <c r="O13" s="40">
        <f t="shared" si="3"/>
        <v>37</v>
      </c>
      <c r="P13" s="41">
        <f t="shared" si="4"/>
        <v>74</v>
      </c>
      <c r="Q13" s="22">
        <v>6.58</v>
      </c>
      <c r="R13" s="1"/>
      <c r="S13" s="1"/>
      <c r="T13" s="1"/>
      <c r="U13" s="1"/>
      <c r="V13" s="1"/>
      <c r="W13" s="1"/>
      <c r="X13" s="2">
        <v>3</v>
      </c>
      <c r="Y13" s="2"/>
      <c r="Z13" s="2"/>
      <c r="AA13" s="2"/>
      <c r="AB13" s="23"/>
      <c r="AC13" s="7">
        <f t="shared" si="5"/>
        <v>6.58</v>
      </c>
      <c r="AD13" s="18">
        <f t="shared" si="6"/>
        <v>1.5</v>
      </c>
      <c r="AE13" s="6">
        <f t="shared" si="7"/>
        <v>0</v>
      </c>
      <c r="AF13" s="19">
        <f t="shared" si="8"/>
        <v>8.08</v>
      </c>
      <c r="AG13" s="22">
        <v>14.18</v>
      </c>
      <c r="AH13" s="1"/>
      <c r="AI13" s="1"/>
      <c r="AJ13" s="1"/>
      <c r="AK13" s="2">
        <v>10</v>
      </c>
      <c r="AL13" s="2"/>
      <c r="AM13" s="2"/>
      <c r="AN13" s="2">
        <v>2</v>
      </c>
      <c r="AO13" s="2"/>
      <c r="AP13" s="7">
        <f t="shared" si="9"/>
        <v>14.18</v>
      </c>
      <c r="AQ13" s="18">
        <f t="shared" si="10"/>
        <v>5</v>
      </c>
      <c r="AR13" s="6">
        <f t="shared" si="11"/>
        <v>10</v>
      </c>
      <c r="AS13" s="19">
        <f t="shared" si="12"/>
        <v>29.18</v>
      </c>
      <c r="AT13" s="22">
        <v>11.1</v>
      </c>
      <c r="AU13" s="1"/>
      <c r="AV13" s="1"/>
      <c r="AW13" s="2">
        <v>17</v>
      </c>
      <c r="AX13" s="2"/>
      <c r="AY13" s="2">
        <v>1</v>
      </c>
      <c r="AZ13" s="2"/>
      <c r="BA13" s="2"/>
      <c r="BB13" s="7">
        <f t="shared" si="13"/>
        <v>11.1</v>
      </c>
      <c r="BC13" s="18">
        <f t="shared" si="14"/>
        <v>8.5</v>
      </c>
      <c r="BD13" s="6">
        <f t="shared" si="15"/>
        <v>5</v>
      </c>
      <c r="BE13" s="19">
        <f t="shared" si="16"/>
        <v>24.6</v>
      </c>
      <c r="BF13" s="22">
        <v>34.17</v>
      </c>
      <c r="BG13" s="1"/>
      <c r="BH13" s="1"/>
      <c r="BI13" s="2">
        <v>19</v>
      </c>
      <c r="BJ13" s="2"/>
      <c r="BK13" s="2"/>
      <c r="BL13" s="2"/>
      <c r="BM13" s="2"/>
      <c r="BN13" s="7">
        <f t="shared" si="17"/>
        <v>34.17</v>
      </c>
      <c r="BO13" s="18">
        <f t="shared" si="18"/>
        <v>9.5</v>
      </c>
      <c r="BP13" s="6">
        <f t="shared" si="19"/>
        <v>0</v>
      </c>
      <c r="BQ13" s="19">
        <f t="shared" si="20"/>
        <v>43.67</v>
      </c>
      <c r="BR13" s="22">
        <v>10.95</v>
      </c>
      <c r="BS13" s="1"/>
      <c r="BT13" s="1"/>
      <c r="BU13" s="2">
        <v>17</v>
      </c>
      <c r="BV13" s="2">
        <v>2</v>
      </c>
      <c r="BW13" s="2"/>
      <c r="BX13" s="2"/>
      <c r="BY13" s="2"/>
      <c r="BZ13" s="7">
        <f t="shared" si="21"/>
        <v>10.95</v>
      </c>
      <c r="CA13" s="18">
        <f t="shared" si="22"/>
        <v>8.5</v>
      </c>
      <c r="CB13" s="6">
        <f t="shared" si="23"/>
        <v>6</v>
      </c>
      <c r="CC13" s="19">
        <f t="shared" si="24"/>
        <v>25.45</v>
      </c>
      <c r="CD13" s="22">
        <v>33.93</v>
      </c>
      <c r="CE13" s="1"/>
      <c r="CF13" s="2">
        <v>8</v>
      </c>
      <c r="CG13" s="2"/>
      <c r="CH13" s="2"/>
      <c r="CI13" s="2"/>
      <c r="CJ13" s="2"/>
      <c r="CK13" s="7">
        <f t="shared" si="25"/>
        <v>33.93</v>
      </c>
      <c r="CL13" s="18">
        <f t="shared" si="26"/>
        <v>4</v>
      </c>
      <c r="CM13" s="6">
        <f t="shared" ref="CM13" si="37">(CG13*3)+(CH13*5)+(CI13*5)+(CJ13*20)</f>
        <v>0</v>
      </c>
      <c r="CN13" s="19">
        <f t="shared" ref="CN13" si="38">CK13+CL13+CM13</f>
        <v>37.93</v>
      </c>
      <c r="CO13" s="22"/>
      <c r="CP13" s="1"/>
      <c r="CQ13" s="2"/>
      <c r="CR13" s="2"/>
      <c r="CS13" s="2"/>
      <c r="CT13" s="2"/>
      <c r="CU13" s="2"/>
      <c r="CV13" s="7"/>
      <c r="CW13" s="18"/>
      <c r="CX13" s="6"/>
      <c r="CY13" s="19"/>
      <c r="CZ13" s="22"/>
      <c r="DA13" s="1"/>
      <c r="DB13" s="2"/>
      <c r="DC13" s="2"/>
      <c r="DD13" s="2"/>
      <c r="DE13" s="2"/>
      <c r="DF13" s="2"/>
      <c r="DG13" s="7"/>
      <c r="DH13" s="18"/>
      <c r="DI13" s="6"/>
      <c r="DJ13" s="19"/>
    </row>
    <row r="14" spans="1:114" x14ac:dyDescent="0.25">
      <c r="A14" s="24">
        <v>12</v>
      </c>
      <c r="B14" s="58" t="s">
        <v>85</v>
      </c>
      <c r="C14" s="52"/>
      <c r="D14" s="52"/>
      <c r="E14" s="52"/>
      <c r="F14" s="52"/>
      <c r="G14" s="52" t="s">
        <v>32</v>
      </c>
      <c r="H14" s="20" t="str">
        <f>IF(AND(OR($H$2="Y",$I$2="Y"),J14&lt;5,K14&lt;5),IF(AND(J14=#REF!,K14=#REF!),#REF!+1,1),"")</f>
        <v/>
      </c>
      <c r="I14" s="16" t="e">
        <f>IF(AND($I$2="Y",K14&gt;0,OR(AND(H14=1,#REF!=10),AND(H14=2,#REF!=20),AND(H14=3,#REF!=30),AND(H14=4,H34=40),AND(H14=5,H43=50),AND(H14=6,H52=60),AND(H14=7,H61=70),AND(H14=8,H70=80),AND(H14=9,H79=90),AND(H14=10,H88=100))),VLOOKUP(K14-1,SortLookup!$A$13:$B$16,2,FALSE),"")</f>
        <v>#REF!</v>
      </c>
      <c r="J14" s="15" t="str">
        <f>IF(ISNA(VLOOKUP(F14,SortLookup!$A$1:$B$5,2,FALSE))," ",VLOOKUP(F14,SortLookup!$A$1:$B$5,2,FALSE))</f>
        <v xml:space="preserve"> </v>
      </c>
      <c r="K14" s="21" t="str">
        <f>IF(ISNA(VLOOKUP(G14,SortLookup!$A$7:$B$11,2,FALSE))," ",VLOOKUP(G14,SortLookup!$A$7:$B$11,2,FALSE))</f>
        <v xml:space="preserve"> </v>
      </c>
      <c r="L14" s="36">
        <f t="shared" si="0"/>
        <v>180.09</v>
      </c>
      <c r="M14" s="37">
        <f t="shared" si="1"/>
        <v>132.09</v>
      </c>
      <c r="N14" s="8">
        <f t="shared" si="2"/>
        <v>19</v>
      </c>
      <c r="O14" s="40">
        <f t="shared" si="3"/>
        <v>29</v>
      </c>
      <c r="P14" s="41">
        <f t="shared" si="4"/>
        <v>58</v>
      </c>
      <c r="Q14" s="22">
        <v>6.8</v>
      </c>
      <c r="R14" s="1"/>
      <c r="S14" s="1"/>
      <c r="T14" s="1"/>
      <c r="U14" s="1"/>
      <c r="V14" s="1"/>
      <c r="W14" s="1"/>
      <c r="X14" s="2">
        <v>6</v>
      </c>
      <c r="Y14" s="2">
        <v>2</v>
      </c>
      <c r="Z14" s="2"/>
      <c r="AA14" s="2"/>
      <c r="AB14" s="23"/>
      <c r="AC14" s="7">
        <f t="shared" si="5"/>
        <v>6.8</v>
      </c>
      <c r="AD14" s="18">
        <f t="shared" si="6"/>
        <v>3</v>
      </c>
      <c r="AE14" s="6">
        <f t="shared" si="7"/>
        <v>6</v>
      </c>
      <c r="AF14" s="19">
        <f t="shared" si="8"/>
        <v>15.8</v>
      </c>
      <c r="AG14" s="22">
        <v>21.88</v>
      </c>
      <c r="AH14" s="1"/>
      <c r="AI14" s="1"/>
      <c r="AJ14" s="1"/>
      <c r="AK14" s="2">
        <v>6</v>
      </c>
      <c r="AL14" s="2"/>
      <c r="AM14" s="2"/>
      <c r="AN14" s="2">
        <v>1</v>
      </c>
      <c r="AO14" s="2"/>
      <c r="AP14" s="7">
        <f t="shared" si="9"/>
        <v>21.88</v>
      </c>
      <c r="AQ14" s="18">
        <f t="shared" si="10"/>
        <v>3</v>
      </c>
      <c r="AR14" s="6">
        <f t="shared" si="11"/>
        <v>5</v>
      </c>
      <c r="AS14" s="19">
        <f t="shared" si="12"/>
        <v>29.88</v>
      </c>
      <c r="AT14" s="22">
        <v>7.81</v>
      </c>
      <c r="AU14" s="1"/>
      <c r="AV14" s="1"/>
      <c r="AW14" s="2">
        <v>21</v>
      </c>
      <c r="AX14" s="2"/>
      <c r="AY14" s="2">
        <v>1</v>
      </c>
      <c r="AZ14" s="2"/>
      <c r="BA14" s="2"/>
      <c r="BB14" s="7">
        <f t="shared" si="13"/>
        <v>7.81</v>
      </c>
      <c r="BC14" s="18">
        <f t="shared" si="14"/>
        <v>10.5</v>
      </c>
      <c r="BD14" s="6">
        <f t="shared" si="15"/>
        <v>5</v>
      </c>
      <c r="BE14" s="19">
        <f t="shared" si="16"/>
        <v>23.31</v>
      </c>
      <c r="BF14" s="22">
        <v>30.21</v>
      </c>
      <c r="BG14" s="1"/>
      <c r="BH14" s="1"/>
      <c r="BI14" s="2">
        <v>19</v>
      </c>
      <c r="BJ14" s="2"/>
      <c r="BK14" s="2"/>
      <c r="BL14" s="2"/>
      <c r="BM14" s="2"/>
      <c r="BN14" s="7">
        <f t="shared" si="17"/>
        <v>30.21</v>
      </c>
      <c r="BO14" s="18">
        <f t="shared" si="18"/>
        <v>9.5</v>
      </c>
      <c r="BP14" s="6">
        <f t="shared" si="19"/>
        <v>0</v>
      </c>
      <c r="BQ14" s="19">
        <f t="shared" si="20"/>
        <v>39.71</v>
      </c>
      <c r="BR14" s="22">
        <v>18.75</v>
      </c>
      <c r="BS14" s="1"/>
      <c r="BT14" s="1"/>
      <c r="BU14" s="2">
        <v>5</v>
      </c>
      <c r="BV14" s="2">
        <v>1</v>
      </c>
      <c r="BW14" s="2"/>
      <c r="BX14" s="2"/>
      <c r="BY14" s="2"/>
      <c r="BZ14" s="7">
        <f t="shared" si="21"/>
        <v>18.75</v>
      </c>
      <c r="CA14" s="18">
        <f t="shared" si="22"/>
        <v>2.5</v>
      </c>
      <c r="CB14" s="6">
        <f t="shared" si="23"/>
        <v>3</v>
      </c>
      <c r="CC14" s="19">
        <f t="shared" si="24"/>
        <v>24.25</v>
      </c>
      <c r="CD14" s="22">
        <v>46.64</v>
      </c>
      <c r="CE14" s="1"/>
      <c r="CF14" s="2">
        <v>1</v>
      </c>
      <c r="CG14" s="2"/>
      <c r="CH14" s="2"/>
      <c r="CI14" s="2"/>
      <c r="CJ14" s="2"/>
      <c r="CK14" s="7">
        <f t="shared" si="25"/>
        <v>46.64</v>
      </c>
      <c r="CL14" s="18">
        <f t="shared" si="26"/>
        <v>0.5</v>
      </c>
      <c r="CM14" s="6">
        <f t="shared" ref="CM14:CM20" si="39">(CG14*3)+(CH14*5)+(CI14*5)+(CJ14*20)</f>
        <v>0</v>
      </c>
      <c r="CN14" s="19">
        <f t="shared" ref="CN14:CN20" si="40">CK14+CL14+CM14</f>
        <v>47.14</v>
      </c>
      <c r="CO14" s="22"/>
      <c r="CP14" s="1"/>
      <c r="CQ14" s="2"/>
      <c r="CR14" s="2"/>
      <c r="CS14" s="2"/>
      <c r="CT14" s="2"/>
      <c r="CU14" s="2"/>
      <c r="CV14" s="7">
        <f>CO14+CP14</f>
        <v>0</v>
      </c>
      <c r="CW14" s="18">
        <f>CQ14/2</f>
        <v>0</v>
      </c>
      <c r="CX14" s="6">
        <f>(CR14*3)+(CS14*5)+(CT14*5)+(CU14*20)</f>
        <v>0</v>
      </c>
      <c r="CY14" s="19">
        <f>CV14+CW14+CX14</f>
        <v>0</v>
      </c>
      <c r="CZ14" s="22"/>
      <c r="DA14" s="1"/>
      <c r="DB14" s="2"/>
      <c r="DC14" s="2"/>
      <c r="DD14" s="2"/>
      <c r="DE14" s="2"/>
      <c r="DF14" s="2"/>
      <c r="DG14" s="7">
        <f>CZ14+DA14</f>
        <v>0</v>
      </c>
      <c r="DH14" s="18">
        <f>DB14/2</f>
        <v>0</v>
      </c>
      <c r="DI14" s="6">
        <f>(DC14*3)+(DD14*5)+(DE14*5)+(DF14*20)</f>
        <v>0</v>
      </c>
      <c r="DJ14" s="19">
        <f>DG14+DH14+DI14</f>
        <v>0</v>
      </c>
    </row>
    <row r="15" spans="1:114" x14ac:dyDescent="0.25">
      <c r="A15" s="24">
        <v>13</v>
      </c>
      <c r="B15" s="57" t="s">
        <v>87</v>
      </c>
      <c r="C15" s="52"/>
      <c r="D15" s="52"/>
      <c r="E15" s="52"/>
      <c r="F15" s="52"/>
      <c r="G15" s="52" t="s">
        <v>31</v>
      </c>
      <c r="H15" s="20" t="str">
        <f>IF(AND(OR($H$2="Y",$I$2="Y"),J15&lt;5,K15&lt;5),IF(AND(J15=#REF!,K15=#REF!),#REF!+1,1),"")</f>
        <v/>
      </c>
      <c r="I15" s="16" t="e">
        <f>IF(AND($I$2="Y",K15&gt;0,OR(AND(H15=1,#REF!=10),AND(H15=2,#REF!=20),AND(H15=3,#REF!=30),AND(H15=4,H33=40),AND(H15=5,H42=50),AND(H15=6,H51=60),AND(H15=7,H60=70),AND(H15=8,H69=80),AND(H15=9,H78=90),AND(H15=10,H87=100))),VLOOKUP(K15-1,SortLookup!$A$13:$B$16,2,FALSE),"")</f>
        <v>#REF!</v>
      </c>
      <c r="J15" s="15" t="str">
        <f>IF(ISNA(VLOOKUP(F15,SortLookup!$A$1:$B$5,2,FALSE))," ",VLOOKUP(F15,SortLookup!$A$1:$B$5,2,FALSE))</f>
        <v xml:space="preserve"> </v>
      </c>
      <c r="K15" s="21" t="str">
        <f>IF(ISNA(VLOOKUP(G15,SortLookup!$A$7:$B$11,2,FALSE))," ",VLOOKUP(G15,SortLookup!$A$7:$B$11,2,FALSE))</f>
        <v xml:space="preserve"> </v>
      </c>
      <c r="L15" s="36">
        <f t="shared" si="0"/>
        <v>189.33</v>
      </c>
      <c r="M15" s="37">
        <f t="shared" si="1"/>
        <v>135.33000000000001</v>
      </c>
      <c r="N15" s="8">
        <f t="shared" si="2"/>
        <v>20</v>
      </c>
      <c r="O15" s="40">
        <f t="shared" si="3"/>
        <v>34</v>
      </c>
      <c r="P15" s="41">
        <f t="shared" si="4"/>
        <v>68</v>
      </c>
      <c r="Q15" s="22">
        <v>5.79</v>
      </c>
      <c r="R15" s="1"/>
      <c r="S15" s="1"/>
      <c r="T15" s="1"/>
      <c r="U15" s="1"/>
      <c r="V15" s="1"/>
      <c r="W15" s="1"/>
      <c r="X15" s="2">
        <v>8</v>
      </c>
      <c r="Y15" s="2"/>
      <c r="Z15" s="2">
        <v>1</v>
      </c>
      <c r="AA15" s="2"/>
      <c r="AB15" s="23"/>
      <c r="AC15" s="7">
        <f t="shared" si="5"/>
        <v>5.79</v>
      </c>
      <c r="AD15" s="18">
        <f t="shared" si="6"/>
        <v>4</v>
      </c>
      <c r="AE15" s="6">
        <f t="shared" si="7"/>
        <v>5</v>
      </c>
      <c r="AF15" s="19">
        <f t="shared" si="8"/>
        <v>14.79</v>
      </c>
      <c r="AG15" s="22">
        <v>21.07</v>
      </c>
      <c r="AH15" s="1"/>
      <c r="AI15" s="1"/>
      <c r="AJ15" s="1"/>
      <c r="AK15" s="2">
        <v>10</v>
      </c>
      <c r="AL15" s="2"/>
      <c r="AM15" s="2"/>
      <c r="AN15" s="2"/>
      <c r="AO15" s="2"/>
      <c r="AP15" s="7">
        <f t="shared" si="9"/>
        <v>21.07</v>
      </c>
      <c r="AQ15" s="18">
        <f t="shared" si="10"/>
        <v>5</v>
      </c>
      <c r="AR15" s="6">
        <f t="shared" si="11"/>
        <v>0</v>
      </c>
      <c r="AS15" s="19">
        <f t="shared" si="12"/>
        <v>26.07</v>
      </c>
      <c r="AT15" s="22">
        <v>9.06</v>
      </c>
      <c r="AU15" s="1"/>
      <c r="AV15" s="1"/>
      <c r="AW15" s="2">
        <v>16</v>
      </c>
      <c r="AX15" s="2"/>
      <c r="AY15" s="2">
        <v>1</v>
      </c>
      <c r="AZ15" s="2"/>
      <c r="BA15" s="2"/>
      <c r="BB15" s="7">
        <f t="shared" si="13"/>
        <v>9.06</v>
      </c>
      <c r="BC15" s="18">
        <f t="shared" si="14"/>
        <v>8</v>
      </c>
      <c r="BD15" s="6">
        <f t="shared" si="15"/>
        <v>5</v>
      </c>
      <c r="BE15" s="19">
        <f t="shared" si="16"/>
        <v>22.06</v>
      </c>
      <c r="BF15" s="22">
        <v>40.700000000000003</v>
      </c>
      <c r="BG15" s="1"/>
      <c r="BH15" s="1"/>
      <c r="BI15" s="2">
        <v>17</v>
      </c>
      <c r="BJ15" s="2"/>
      <c r="BK15" s="2"/>
      <c r="BL15" s="2">
        <v>2</v>
      </c>
      <c r="BM15" s="2"/>
      <c r="BN15" s="7">
        <f t="shared" si="17"/>
        <v>40.700000000000003</v>
      </c>
      <c r="BO15" s="18">
        <f t="shared" si="18"/>
        <v>8.5</v>
      </c>
      <c r="BP15" s="6">
        <f t="shared" si="19"/>
        <v>10</v>
      </c>
      <c r="BQ15" s="19">
        <f t="shared" si="20"/>
        <v>59.2</v>
      </c>
      <c r="BR15" s="22">
        <v>12.53</v>
      </c>
      <c r="BS15" s="1"/>
      <c r="BT15" s="1"/>
      <c r="BU15" s="2">
        <v>15</v>
      </c>
      <c r="BV15" s="2"/>
      <c r="BW15" s="2"/>
      <c r="BX15" s="2"/>
      <c r="BY15" s="2"/>
      <c r="BZ15" s="7">
        <f t="shared" si="21"/>
        <v>12.53</v>
      </c>
      <c r="CA15" s="18">
        <f t="shared" si="22"/>
        <v>7.5</v>
      </c>
      <c r="CB15" s="6">
        <f t="shared" si="23"/>
        <v>0</v>
      </c>
      <c r="CC15" s="19">
        <f t="shared" si="24"/>
        <v>20.03</v>
      </c>
      <c r="CD15" s="22">
        <v>46.18</v>
      </c>
      <c r="CE15" s="1"/>
      <c r="CF15" s="2">
        <v>2</v>
      </c>
      <c r="CG15" s="2"/>
      <c r="CH15" s="2"/>
      <c r="CI15" s="2"/>
      <c r="CJ15" s="2"/>
      <c r="CK15" s="7">
        <f t="shared" si="25"/>
        <v>46.18</v>
      </c>
      <c r="CL15" s="18">
        <f t="shared" si="26"/>
        <v>1</v>
      </c>
      <c r="CM15" s="6">
        <f t="shared" si="39"/>
        <v>0</v>
      </c>
      <c r="CN15" s="19">
        <f t="shared" si="40"/>
        <v>47.18</v>
      </c>
      <c r="CO15" s="22"/>
      <c r="CP15" s="1"/>
      <c r="CQ15" s="2"/>
      <c r="CR15" s="2"/>
      <c r="CS15" s="2"/>
      <c r="CT15" s="2"/>
      <c r="CU15" s="2"/>
      <c r="CV15" s="7">
        <f>CO15+CP15</f>
        <v>0</v>
      </c>
      <c r="CW15" s="18">
        <f>CQ15/2</f>
        <v>0</v>
      </c>
      <c r="CX15" s="6">
        <f>(CR15*3)+(CS15*5)+(CT15*5)+(CU15*20)</f>
        <v>0</v>
      </c>
      <c r="CY15" s="19">
        <f>CV15+CW15+CX15</f>
        <v>0</v>
      </c>
      <c r="CZ15" s="22"/>
      <c r="DA15" s="1"/>
      <c r="DB15" s="2"/>
      <c r="DC15" s="2"/>
      <c r="DD15" s="2"/>
      <c r="DE15" s="2"/>
      <c r="DF15" s="2"/>
      <c r="DG15" s="7">
        <f>CZ15+DA15</f>
        <v>0</v>
      </c>
      <c r="DH15" s="18">
        <f>DB15/2</f>
        <v>0</v>
      </c>
      <c r="DI15" s="6">
        <f>(DC15*3)+(DD15*5)+(DE15*5)+(DF15*20)</f>
        <v>0</v>
      </c>
      <c r="DJ15" s="19">
        <f>DG15+DH15+DI15</f>
        <v>0</v>
      </c>
    </row>
    <row r="16" spans="1:114" x14ac:dyDescent="0.25">
      <c r="A16" s="24">
        <v>14</v>
      </c>
      <c r="B16" s="55" t="s">
        <v>103</v>
      </c>
      <c r="C16" s="52"/>
      <c r="D16" s="52"/>
      <c r="E16" s="52"/>
      <c r="F16" s="52"/>
      <c r="G16" s="52" t="s">
        <v>86</v>
      </c>
      <c r="H16" s="20" t="str">
        <f>IF(AND(OR($H$2="Y",$I$2="Y"),J16&lt;5,K16&lt;5),IF(AND(J16=#REF!,K16=#REF!),#REF!+1,1),"")</f>
        <v/>
      </c>
      <c r="I16" s="16" t="e">
        <f>IF(AND($I$2="Y",K16&gt;0,OR(AND(H16=1,#REF!=10),AND(H16=2,#REF!=20),AND(H16=3,#REF!=30),AND(H16=4,H34=40),AND(H16=5,H43=50),AND(H16=6,H52=60),AND(H16=7,H61=70),AND(H16=8,H70=80),AND(H16=9,H79=90),AND(H16=10,H88=100))),VLOOKUP(K16-1,SortLookup!$A$13:$B$16,2,FALSE),"")</f>
        <v>#REF!</v>
      </c>
      <c r="J16" s="15" t="str">
        <f>IF(ISNA(VLOOKUP(F16,SortLookup!$A$1:$B$5,2,FALSE))," ",VLOOKUP(F16,SortLookup!$A$1:$B$5,2,FALSE))</f>
        <v xml:space="preserve"> </v>
      </c>
      <c r="K16" s="21" t="str">
        <f>IF(ISNA(VLOOKUP(G16,SortLookup!$A$7:$B$11,2,FALSE))," ",VLOOKUP(G16,SortLookup!$A$7:$B$11,2,FALSE))</f>
        <v xml:space="preserve"> </v>
      </c>
      <c r="L16" s="36">
        <f t="shared" si="0"/>
        <v>191.37</v>
      </c>
      <c r="M16" s="37">
        <f t="shared" si="1"/>
        <v>145.37</v>
      </c>
      <c r="N16" s="8">
        <f t="shared" si="2"/>
        <v>29</v>
      </c>
      <c r="O16" s="40">
        <f t="shared" si="3"/>
        <v>17</v>
      </c>
      <c r="P16" s="41">
        <f t="shared" si="4"/>
        <v>34</v>
      </c>
      <c r="Q16" s="22">
        <v>8.25</v>
      </c>
      <c r="R16" s="1"/>
      <c r="S16" s="1"/>
      <c r="T16" s="1"/>
      <c r="U16" s="1"/>
      <c r="V16" s="1"/>
      <c r="W16" s="1"/>
      <c r="X16" s="2">
        <v>1</v>
      </c>
      <c r="Y16" s="2">
        <v>1</v>
      </c>
      <c r="Z16" s="2"/>
      <c r="AA16" s="2"/>
      <c r="AB16" s="23"/>
      <c r="AC16" s="7">
        <f t="shared" si="5"/>
        <v>8.25</v>
      </c>
      <c r="AD16" s="18">
        <f t="shared" si="6"/>
        <v>0.5</v>
      </c>
      <c r="AE16" s="6">
        <f t="shared" si="7"/>
        <v>3</v>
      </c>
      <c r="AF16" s="19">
        <f t="shared" si="8"/>
        <v>11.75</v>
      </c>
      <c r="AG16" s="22">
        <v>29.55</v>
      </c>
      <c r="AH16" s="1"/>
      <c r="AI16" s="1"/>
      <c r="AJ16" s="1"/>
      <c r="AK16" s="2">
        <v>7</v>
      </c>
      <c r="AL16" s="2"/>
      <c r="AM16" s="2"/>
      <c r="AN16" s="2"/>
      <c r="AO16" s="2"/>
      <c r="AP16" s="7">
        <f t="shared" si="9"/>
        <v>29.55</v>
      </c>
      <c r="AQ16" s="18">
        <f t="shared" si="10"/>
        <v>3.5</v>
      </c>
      <c r="AR16" s="6">
        <f t="shared" si="11"/>
        <v>0</v>
      </c>
      <c r="AS16" s="19">
        <f t="shared" si="12"/>
        <v>33.049999999999997</v>
      </c>
      <c r="AT16" s="22">
        <v>10.24</v>
      </c>
      <c r="AU16" s="1"/>
      <c r="AV16" s="1"/>
      <c r="AW16" s="2">
        <v>1</v>
      </c>
      <c r="AX16" s="2">
        <v>2</v>
      </c>
      <c r="AY16" s="2"/>
      <c r="AZ16" s="2"/>
      <c r="BA16" s="2"/>
      <c r="BB16" s="7">
        <f t="shared" si="13"/>
        <v>10.24</v>
      </c>
      <c r="BC16" s="18">
        <f t="shared" si="14"/>
        <v>0.5</v>
      </c>
      <c r="BD16" s="6">
        <f t="shared" si="15"/>
        <v>6</v>
      </c>
      <c r="BE16" s="19">
        <f t="shared" si="16"/>
        <v>16.739999999999998</v>
      </c>
      <c r="BF16" s="22">
        <v>42.12</v>
      </c>
      <c r="BG16" s="1"/>
      <c r="BH16" s="1"/>
      <c r="BI16" s="2">
        <v>4</v>
      </c>
      <c r="BJ16" s="2">
        <v>3</v>
      </c>
      <c r="BK16" s="2"/>
      <c r="BL16" s="2"/>
      <c r="BM16" s="2"/>
      <c r="BN16" s="7">
        <f t="shared" si="17"/>
        <v>42.12</v>
      </c>
      <c r="BO16" s="18">
        <f t="shared" si="18"/>
        <v>2</v>
      </c>
      <c r="BP16" s="6">
        <f t="shared" si="19"/>
        <v>9</v>
      </c>
      <c r="BQ16" s="19">
        <f t="shared" si="20"/>
        <v>53.12</v>
      </c>
      <c r="BR16" s="22">
        <v>21.78</v>
      </c>
      <c r="BS16" s="1"/>
      <c r="BT16" s="1"/>
      <c r="BU16" s="2">
        <v>17</v>
      </c>
      <c r="BV16" s="2">
        <v>2</v>
      </c>
      <c r="BW16" s="2">
        <v>1</v>
      </c>
      <c r="BX16" s="2"/>
      <c r="BY16" s="2"/>
      <c r="BZ16" s="7">
        <f t="shared" si="21"/>
        <v>21.78</v>
      </c>
      <c r="CA16" s="18">
        <f t="shared" si="22"/>
        <v>8.5</v>
      </c>
      <c r="CB16" s="6">
        <f t="shared" si="23"/>
        <v>11</v>
      </c>
      <c r="CC16" s="19">
        <f t="shared" si="24"/>
        <v>41.28</v>
      </c>
      <c r="CD16" s="22">
        <v>33.43</v>
      </c>
      <c r="CE16" s="1"/>
      <c r="CF16" s="2">
        <v>4</v>
      </c>
      <c r="CG16" s="2"/>
      <c r="CH16" s="2"/>
      <c r="CI16" s="2"/>
      <c r="CJ16" s="2"/>
      <c r="CK16" s="7">
        <f t="shared" si="25"/>
        <v>33.43</v>
      </c>
      <c r="CL16" s="18">
        <f t="shared" si="26"/>
        <v>2</v>
      </c>
      <c r="CM16" s="6">
        <f t="shared" si="39"/>
        <v>0</v>
      </c>
      <c r="CN16" s="19">
        <f t="shared" si="40"/>
        <v>35.43</v>
      </c>
      <c r="CO16" s="22"/>
      <c r="CP16" s="1"/>
      <c r="CQ16" s="2"/>
      <c r="CR16" s="2"/>
      <c r="CS16" s="2"/>
      <c r="CT16" s="2"/>
      <c r="CU16" s="2"/>
      <c r="CV16" s="7">
        <f>CO16+CP16</f>
        <v>0</v>
      </c>
      <c r="CW16" s="18">
        <f>CQ16/2</f>
        <v>0</v>
      </c>
      <c r="CX16" s="6">
        <f>(CR16*3)+(CS16*5)+(CT16*5)+(CU16*20)</f>
        <v>0</v>
      </c>
      <c r="CY16" s="19">
        <f>CV16+CW16+CX16</f>
        <v>0</v>
      </c>
      <c r="CZ16" s="22"/>
      <c r="DA16" s="1"/>
      <c r="DB16" s="2"/>
      <c r="DC16" s="2"/>
      <c r="DD16" s="2"/>
      <c r="DE16" s="2"/>
      <c r="DF16" s="2"/>
      <c r="DG16" s="7">
        <f>CZ16+DA16</f>
        <v>0</v>
      </c>
      <c r="DH16" s="18">
        <f>DB16/2</f>
        <v>0</v>
      </c>
      <c r="DI16" s="6">
        <f>(DC16*3)+(DD16*5)+(DE16*5)+(DF16*20)</f>
        <v>0</v>
      </c>
      <c r="DJ16" s="19">
        <f>DG16+DH16+DI16</f>
        <v>0</v>
      </c>
    </row>
    <row r="17" spans="1:114" x14ac:dyDescent="0.25">
      <c r="A17" s="24">
        <v>15</v>
      </c>
      <c r="B17" s="57" t="s">
        <v>92</v>
      </c>
      <c r="C17" s="52"/>
      <c r="D17" s="52"/>
      <c r="E17" s="52"/>
      <c r="F17" s="52"/>
      <c r="G17" s="52" t="s">
        <v>31</v>
      </c>
      <c r="H17" s="20" t="str">
        <f>IF(AND(OR($H$2="Y",$I$2="Y"),J17&lt;5,K17&lt;5),IF(AND(J17=#REF!,K17=#REF!),#REF!+1,1),"")</f>
        <v/>
      </c>
      <c r="I17" s="16" t="e">
        <f>IF(AND($I$2="Y",K17&gt;0,OR(AND(H17=1,#REF!=10),AND(H17=2,#REF!=20),AND(H17=3,#REF!=30),AND(H17=4,H35=40),AND(H17=5,H44=50),AND(H17=6,H53=60),AND(H17=7,H62=70),AND(H17=8,H71=80),AND(H17=9,H80=90),AND(H17=10,H89=100))),VLOOKUP(K17-1,SortLookup!$A$13:$B$16,2,FALSE),"")</f>
        <v>#REF!</v>
      </c>
      <c r="J17" s="15" t="str">
        <f>IF(ISNA(VLOOKUP(F17,SortLookup!$A$1:$B$5,2,FALSE))," ",VLOOKUP(F17,SortLookup!$A$1:$B$5,2,FALSE))</f>
        <v xml:space="preserve"> </v>
      </c>
      <c r="K17" s="21" t="str">
        <f>IF(ISNA(VLOOKUP(G17,SortLookup!$A$7:$B$11,2,FALSE))," ",VLOOKUP(G17,SortLookup!$A$7:$B$11,2,FALSE))</f>
        <v xml:space="preserve"> </v>
      </c>
      <c r="L17" s="36">
        <f t="shared" si="0"/>
        <v>202.23</v>
      </c>
      <c r="M17" s="37">
        <f t="shared" si="1"/>
        <v>154.72999999999999</v>
      </c>
      <c r="N17" s="8">
        <f t="shared" si="2"/>
        <v>11</v>
      </c>
      <c r="O17" s="40">
        <f t="shared" si="3"/>
        <v>36.5</v>
      </c>
      <c r="P17" s="41">
        <f t="shared" si="4"/>
        <v>73</v>
      </c>
      <c r="Q17" s="22">
        <v>8.93</v>
      </c>
      <c r="R17" s="1"/>
      <c r="S17" s="1"/>
      <c r="T17" s="1"/>
      <c r="U17" s="1"/>
      <c r="V17" s="1"/>
      <c r="W17" s="1"/>
      <c r="X17" s="2">
        <v>1</v>
      </c>
      <c r="Y17" s="2"/>
      <c r="Z17" s="2"/>
      <c r="AA17" s="2"/>
      <c r="AB17" s="23"/>
      <c r="AC17" s="7">
        <f t="shared" si="5"/>
        <v>8.93</v>
      </c>
      <c r="AD17" s="18">
        <f t="shared" si="6"/>
        <v>0.5</v>
      </c>
      <c r="AE17" s="6">
        <f t="shared" si="7"/>
        <v>0</v>
      </c>
      <c r="AF17" s="19">
        <f t="shared" si="8"/>
        <v>9.43</v>
      </c>
      <c r="AG17" s="22">
        <v>22.87</v>
      </c>
      <c r="AH17" s="1"/>
      <c r="AI17" s="1"/>
      <c r="AJ17" s="1"/>
      <c r="AK17" s="2">
        <v>14</v>
      </c>
      <c r="AL17" s="2"/>
      <c r="AM17" s="2"/>
      <c r="AN17" s="2"/>
      <c r="AO17" s="2"/>
      <c r="AP17" s="7">
        <f t="shared" si="9"/>
        <v>22.87</v>
      </c>
      <c r="AQ17" s="18">
        <f t="shared" si="10"/>
        <v>7</v>
      </c>
      <c r="AR17" s="6">
        <f t="shared" si="11"/>
        <v>0</v>
      </c>
      <c r="AS17" s="19">
        <f t="shared" si="12"/>
        <v>29.87</v>
      </c>
      <c r="AT17" s="22">
        <v>12.06</v>
      </c>
      <c r="AU17" s="1"/>
      <c r="AV17" s="1"/>
      <c r="AW17" s="2">
        <v>16</v>
      </c>
      <c r="AX17" s="2"/>
      <c r="AY17" s="2">
        <v>1</v>
      </c>
      <c r="AZ17" s="2"/>
      <c r="BA17" s="2"/>
      <c r="BB17" s="7">
        <f t="shared" si="13"/>
        <v>12.06</v>
      </c>
      <c r="BC17" s="18">
        <f t="shared" si="14"/>
        <v>8</v>
      </c>
      <c r="BD17" s="6">
        <f t="shared" si="15"/>
        <v>5</v>
      </c>
      <c r="BE17" s="19">
        <f t="shared" si="16"/>
        <v>25.06</v>
      </c>
      <c r="BF17" s="22">
        <v>36.42</v>
      </c>
      <c r="BG17" s="1"/>
      <c r="BH17" s="1"/>
      <c r="BI17" s="2">
        <v>23</v>
      </c>
      <c r="BJ17" s="2"/>
      <c r="BK17" s="2"/>
      <c r="BL17" s="2"/>
      <c r="BM17" s="2"/>
      <c r="BN17" s="7">
        <f t="shared" si="17"/>
        <v>36.42</v>
      </c>
      <c r="BO17" s="18">
        <f t="shared" si="18"/>
        <v>11.5</v>
      </c>
      <c r="BP17" s="6">
        <f t="shared" si="19"/>
        <v>0</v>
      </c>
      <c r="BQ17" s="19">
        <f t="shared" si="20"/>
        <v>47.92</v>
      </c>
      <c r="BR17" s="22">
        <v>28.78</v>
      </c>
      <c r="BS17" s="1"/>
      <c r="BT17" s="1"/>
      <c r="BU17" s="2">
        <v>11</v>
      </c>
      <c r="BV17" s="2">
        <v>2</v>
      </c>
      <c r="BW17" s="2"/>
      <c r="BX17" s="2"/>
      <c r="BY17" s="2"/>
      <c r="BZ17" s="7">
        <f t="shared" si="21"/>
        <v>28.78</v>
      </c>
      <c r="CA17" s="18">
        <f t="shared" si="22"/>
        <v>5.5</v>
      </c>
      <c r="CB17" s="6">
        <f t="shared" si="23"/>
        <v>6</v>
      </c>
      <c r="CC17" s="19">
        <f t="shared" si="24"/>
        <v>40.28</v>
      </c>
      <c r="CD17" s="22">
        <v>45.67</v>
      </c>
      <c r="CE17" s="1"/>
      <c r="CF17" s="2">
        <v>8</v>
      </c>
      <c r="CG17" s="2"/>
      <c r="CH17" s="2"/>
      <c r="CI17" s="2"/>
      <c r="CJ17" s="2"/>
      <c r="CK17" s="7">
        <f t="shared" si="25"/>
        <v>45.67</v>
      </c>
      <c r="CL17" s="18">
        <f t="shared" si="26"/>
        <v>4</v>
      </c>
      <c r="CM17" s="6">
        <f t="shared" si="39"/>
        <v>0</v>
      </c>
      <c r="CN17" s="19">
        <f t="shared" si="40"/>
        <v>49.67</v>
      </c>
      <c r="CO17" s="22"/>
      <c r="CP17" s="1"/>
      <c r="CQ17" s="2"/>
      <c r="CR17" s="2"/>
      <c r="CS17" s="2"/>
      <c r="CT17" s="2"/>
      <c r="CU17" s="2"/>
      <c r="CV17" s="7">
        <f>CO17+CP17</f>
        <v>0</v>
      </c>
      <c r="CW17" s="18">
        <f>CQ17/2</f>
        <v>0</v>
      </c>
      <c r="CX17" s="6">
        <f>(CR17*3)+(CS17*5)+(CT17*5)+(CU17*20)</f>
        <v>0</v>
      </c>
      <c r="CY17" s="19">
        <f>CV17+CW17+CX17</f>
        <v>0</v>
      </c>
      <c r="CZ17" s="22"/>
      <c r="DA17" s="1"/>
      <c r="DB17" s="2"/>
      <c r="DC17" s="2"/>
      <c r="DD17" s="2"/>
      <c r="DE17" s="2"/>
      <c r="DF17" s="2"/>
      <c r="DG17" s="7">
        <f>CZ17+DA17</f>
        <v>0</v>
      </c>
      <c r="DH17" s="18">
        <f>DB17/2</f>
        <v>0</v>
      </c>
      <c r="DI17" s="6">
        <f>(DC17*3)+(DD17*5)+(DE17*5)+(DF17*20)</f>
        <v>0</v>
      </c>
      <c r="DJ17" s="19">
        <f>DG17+DH17+DI17</f>
        <v>0</v>
      </c>
    </row>
    <row r="18" spans="1:114" x14ac:dyDescent="0.25">
      <c r="A18" s="24">
        <v>16</v>
      </c>
      <c r="B18" s="55" t="s">
        <v>91</v>
      </c>
      <c r="C18" s="52"/>
      <c r="D18" s="52"/>
      <c r="E18" s="52"/>
      <c r="F18" s="52"/>
      <c r="G18" s="54" t="s">
        <v>31</v>
      </c>
      <c r="H18" s="20" t="str">
        <f>IF(AND(OR($H$2="Y",$I$2="Y"),J18&lt;5,K18&lt;5),IF(AND(J18=#REF!,K18=#REF!),#REF!+1,1),"")</f>
        <v/>
      </c>
      <c r="I18" s="16" t="e">
        <f>IF(AND($I$2="Y",K18&gt;0,OR(AND(H18=1,#REF!=10),AND(H18=2,#REF!=20),AND(H18=3,#REF!=30),AND(H18=4,H37=40),AND(H18=5,H46=50),AND(H18=6,H55=60),AND(H18=7,H64=70),AND(H18=8,H73=80),AND(H18=9,H82=90),AND(H18=10,H91=100))),VLOOKUP(K18-1,SortLookup!$A$13:$B$16,2,FALSE),"")</f>
        <v>#REF!</v>
      </c>
      <c r="J18" s="15" t="str">
        <f>IF(ISNA(VLOOKUP(F18,SortLookup!$A$1:$B$5,2,FALSE))," ",VLOOKUP(F18,SortLookup!$A$1:$B$5,2,FALSE))</f>
        <v xml:space="preserve"> </v>
      </c>
      <c r="K18" s="21" t="str">
        <f>IF(ISNA(VLOOKUP(G18,SortLookup!$A$7:$B$11,2,FALSE))," ",VLOOKUP(G18,SortLookup!$A$7:$B$11,2,FALSE))</f>
        <v xml:space="preserve"> </v>
      </c>
      <c r="L18" s="36">
        <f t="shared" si="0"/>
        <v>217.54</v>
      </c>
      <c r="M18" s="37">
        <f t="shared" si="1"/>
        <v>110.54</v>
      </c>
      <c r="N18" s="8">
        <f t="shared" si="2"/>
        <v>54</v>
      </c>
      <c r="O18" s="40">
        <f t="shared" si="3"/>
        <v>53</v>
      </c>
      <c r="P18" s="41">
        <f t="shared" si="4"/>
        <v>106</v>
      </c>
      <c r="Q18" s="22">
        <v>8.7799999999999994</v>
      </c>
      <c r="R18" s="1"/>
      <c r="S18" s="1"/>
      <c r="T18" s="1"/>
      <c r="U18" s="1"/>
      <c r="V18" s="1"/>
      <c r="W18" s="1"/>
      <c r="X18" s="2"/>
      <c r="Y18" s="2"/>
      <c r="Z18" s="2"/>
      <c r="AA18" s="2"/>
      <c r="AB18" s="23"/>
      <c r="AC18" s="7">
        <f t="shared" si="5"/>
        <v>8.7799999999999994</v>
      </c>
      <c r="AD18" s="18">
        <f t="shared" si="6"/>
        <v>0</v>
      </c>
      <c r="AE18" s="6">
        <f t="shared" si="7"/>
        <v>0</v>
      </c>
      <c r="AF18" s="19">
        <f t="shared" si="8"/>
        <v>8.7799999999999994</v>
      </c>
      <c r="AG18" s="22">
        <v>17.02</v>
      </c>
      <c r="AH18" s="1"/>
      <c r="AI18" s="1"/>
      <c r="AJ18" s="1"/>
      <c r="AK18" s="2">
        <v>26</v>
      </c>
      <c r="AL18" s="2"/>
      <c r="AM18" s="2">
        <v>2</v>
      </c>
      <c r="AN18" s="2">
        <v>1</v>
      </c>
      <c r="AO18" s="2"/>
      <c r="AP18" s="7">
        <f t="shared" si="9"/>
        <v>17.02</v>
      </c>
      <c r="AQ18" s="18">
        <f t="shared" si="10"/>
        <v>13</v>
      </c>
      <c r="AR18" s="6">
        <f t="shared" si="11"/>
        <v>15</v>
      </c>
      <c r="AS18" s="19">
        <f t="shared" si="12"/>
        <v>45.02</v>
      </c>
      <c r="AT18" s="22">
        <v>7.41</v>
      </c>
      <c r="AU18" s="1"/>
      <c r="AV18" s="1"/>
      <c r="AW18" s="2">
        <v>17</v>
      </c>
      <c r="AX18" s="2">
        <v>1</v>
      </c>
      <c r="AY18" s="2">
        <v>1</v>
      </c>
      <c r="AZ18" s="2">
        <v>2</v>
      </c>
      <c r="BA18" s="2"/>
      <c r="BB18" s="7">
        <f t="shared" si="13"/>
        <v>7.41</v>
      </c>
      <c r="BC18" s="18">
        <f t="shared" si="14"/>
        <v>8.5</v>
      </c>
      <c r="BD18" s="6">
        <f t="shared" si="15"/>
        <v>18</v>
      </c>
      <c r="BE18" s="19">
        <f t="shared" si="16"/>
        <v>33.909999999999997</v>
      </c>
      <c r="BF18" s="22">
        <v>28.49</v>
      </c>
      <c r="BG18" s="1"/>
      <c r="BH18" s="1"/>
      <c r="BI18" s="2">
        <v>38</v>
      </c>
      <c r="BJ18" s="2">
        <v>1</v>
      </c>
      <c r="BK18" s="2">
        <v>1</v>
      </c>
      <c r="BL18" s="2">
        <v>2</v>
      </c>
      <c r="BM18" s="2"/>
      <c r="BN18" s="7">
        <f t="shared" si="17"/>
        <v>28.49</v>
      </c>
      <c r="BO18" s="18">
        <f t="shared" si="18"/>
        <v>19</v>
      </c>
      <c r="BP18" s="6">
        <f t="shared" si="19"/>
        <v>18</v>
      </c>
      <c r="BQ18" s="19">
        <f t="shared" si="20"/>
        <v>65.489999999999995</v>
      </c>
      <c r="BR18" s="22">
        <v>14.13</v>
      </c>
      <c r="BS18" s="1"/>
      <c r="BT18" s="1"/>
      <c r="BU18" s="2">
        <v>14</v>
      </c>
      <c r="BV18" s="2">
        <v>1</v>
      </c>
      <c r="BW18" s="2"/>
      <c r="BX18" s="2"/>
      <c r="BY18" s="2"/>
      <c r="BZ18" s="7">
        <f t="shared" si="21"/>
        <v>14.13</v>
      </c>
      <c r="CA18" s="18">
        <f t="shared" si="22"/>
        <v>7</v>
      </c>
      <c r="CB18" s="6">
        <f t="shared" si="23"/>
        <v>3</v>
      </c>
      <c r="CC18" s="19">
        <f t="shared" si="24"/>
        <v>24.13</v>
      </c>
      <c r="CD18" s="22">
        <v>34.71</v>
      </c>
      <c r="CE18" s="1"/>
      <c r="CF18" s="2">
        <v>11</v>
      </c>
      <c r="CG18" s="2"/>
      <c r="CH18" s="2"/>
      <c r="CI18" s="2"/>
      <c r="CJ18" s="2"/>
      <c r="CK18" s="7">
        <f t="shared" si="25"/>
        <v>34.71</v>
      </c>
      <c r="CL18" s="18">
        <f t="shared" si="26"/>
        <v>5.5</v>
      </c>
      <c r="CM18" s="6">
        <f t="shared" si="39"/>
        <v>0</v>
      </c>
      <c r="CN18" s="19">
        <f t="shared" si="40"/>
        <v>40.21</v>
      </c>
      <c r="CO18" s="22"/>
      <c r="CP18" s="1"/>
      <c r="CQ18" s="2"/>
      <c r="CR18" s="2"/>
      <c r="CS18" s="2"/>
      <c r="CT18" s="2"/>
      <c r="CU18" s="2"/>
      <c r="CV18" s="7">
        <f>CO18+CP18</f>
        <v>0</v>
      </c>
      <c r="CW18" s="18">
        <f>CQ18/2</f>
        <v>0</v>
      </c>
      <c r="CX18" s="6">
        <f>(CR18*3)+(CS18*5)+(CT18*5)+(CU18*20)</f>
        <v>0</v>
      </c>
      <c r="CY18" s="19">
        <f>CV18+CW18+CX18</f>
        <v>0</v>
      </c>
      <c r="CZ18" s="22"/>
      <c r="DA18" s="1"/>
      <c r="DB18" s="2"/>
      <c r="DC18" s="2"/>
      <c r="DD18" s="2"/>
      <c r="DE18" s="2"/>
      <c r="DF18" s="2"/>
      <c r="DG18" s="7">
        <f>CZ18+DA18</f>
        <v>0</v>
      </c>
      <c r="DH18" s="18">
        <f>DB18/2</f>
        <v>0</v>
      </c>
      <c r="DI18" s="6">
        <f>(DC18*3)+(DD18*5)+(DE18*5)+(DF18*20)</f>
        <v>0</v>
      </c>
      <c r="DJ18" s="19">
        <f>DG18+DH18+DI18</f>
        <v>0</v>
      </c>
    </row>
    <row r="19" spans="1:114" x14ac:dyDescent="0.25">
      <c r="A19" s="24">
        <v>17</v>
      </c>
      <c r="B19" s="9" t="s">
        <v>93</v>
      </c>
      <c r="C19" s="52"/>
      <c r="D19" s="52"/>
      <c r="E19" s="52"/>
      <c r="F19" s="52"/>
      <c r="G19" s="54" t="s">
        <v>32</v>
      </c>
      <c r="H19" s="20" t="str">
        <f>IF(AND(OR($H$2="Y",$I$2="Y"),J19&lt;5,K19&lt;5),IF(AND(J19=#REF!,K19=#REF!),#REF!+1,1),"")</f>
        <v/>
      </c>
      <c r="I19" s="16" t="e">
        <f>IF(AND($I$2="Y",K19&gt;0,OR(AND(H19=1,#REF!=10),AND(H19=2,#REF!=20),AND(H19=3,#REF!=30),AND(H19=4,H39=40),AND(H19=5,H48=50),AND(H19=6,H57=60),AND(H19=7,H66=70),AND(H19=8,H75=80),AND(H19=9,H84=90),AND(H19=10,H93=100))),VLOOKUP(K19-1,SortLookup!$A$13:$B$16,2,FALSE),"")</f>
        <v>#REF!</v>
      </c>
      <c r="J19" s="15" t="str">
        <f>IF(ISNA(VLOOKUP(F19,SortLookup!$A$1:$B$5,2,FALSE))," ",VLOOKUP(F19,SortLookup!$A$1:$B$5,2,FALSE))</f>
        <v xml:space="preserve"> </v>
      </c>
      <c r="K19" s="21" t="str">
        <f>IF(ISNA(VLOOKUP(G19,SortLookup!$A$7:$B$11,2,FALSE))," ",VLOOKUP(G19,SortLookup!$A$7:$B$11,2,FALSE))</f>
        <v xml:space="preserve"> </v>
      </c>
      <c r="L19" s="36">
        <f t="shared" si="0"/>
        <v>266.38</v>
      </c>
      <c r="M19" s="37">
        <f t="shared" si="1"/>
        <v>166.88</v>
      </c>
      <c r="N19" s="8">
        <f t="shared" si="2"/>
        <v>41</v>
      </c>
      <c r="O19" s="40">
        <f t="shared" si="3"/>
        <v>58.5</v>
      </c>
      <c r="P19" s="41">
        <f t="shared" si="4"/>
        <v>117</v>
      </c>
      <c r="Q19" s="22">
        <v>10.84</v>
      </c>
      <c r="R19" s="1"/>
      <c r="S19" s="1"/>
      <c r="T19" s="1"/>
      <c r="U19" s="1"/>
      <c r="V19" s="1"/>
      <c r="W19" s="1"/>
      <c r="X19" s="2">
        <v>3</v>
      </c>
      <c r="Y19" s="2">
        <v>1</v>
      </c>
      <c r="Z19" s="2"/>
      <c r="AA19" s="2"/>
      <c r="AB19" s="23"/>
      <c r="AC19" s="7">
        <f t="shared" si="5"/>
        <v>10.84</v>
      </c>
      <c r="AD19" s="18">
        <f t="shared" si="6"/>
        <v>1.5</v>
      </c>
      <c r="AE19" s="6">
        <f t="shared" si="7"/>
        <v>3</v>
      </c>
      <c r="AF19" s="19">
        <f t="shared" si="8"/>
        <v>15.34</v>
      </c>
      <c r="AG19" s="22">
        <v>29.2</v>
      </c>
      <c r="AH19" s="1"/>
      <c r="AI19" s="1"/>
      <c r="AJ19" s="1"/>
      <c r="AK19" s="2">
        <v>11</v>
      </c>
      <c r="AL19" s="2">
        <v>1</v>
      </c>
      <c r="AM19" s="2"/>
      <c r="AN19" s="2"/>
      <c r="AO19" s="2"/>
      <c r="AP19" s="7">
        <f t="shared" si="9"/>
        <v>29.2</v>
      </c>
      <c r="AQ19" s="18">
        <f t="shared" si="10"/>
        <v>5.5</v>
      </c>
      <c r="AR19" s="6">
        <f t="shared" si="11"/>
        <v>3</v>
      </c>
      <c r="AS19" s="19">
        <f t="shared" si="12"/>
        <v>37.700000000000003</v>
      </c>
      <c r="AT19" s="22">
        <v>11.66</v>
      </c>
      <c r="AU19" s="1"/>
      <c r="AV19" s="1"/>
      <c r="AW19" s="2">
        <v>10</v>
      </c>
      <c r="AX19" s="2"/>
      <c r="AY19" s="2"/>
      <c r="AZ19" s="2"/>
      <c r="BA19" s="2"/>
      <c r="BB19" s="7">
        <f t="shared" si="13"/>
        <v>11.66</v>
      </c>
      <c r="BC19" s="18">
        <f t="shared" si="14"/>
        <v>5</v>
      </c>
      <c r="BD19" s="6">
        <f t="shared" si="15"/>
        <v>0</v>
      </c>
      <c r="BE19" s="19">
        <f t="shared" si="16"/>
        <v>16.66</v>
      </c>
      <c r="BF19" s="22">
        <v>52.27</v>
      </c>
      <c r="BG19" s="1"/>
      <c r="BH19" s="1"/>
      <c r="BI19" s="2">
        <v>22</v>
      </c>
      <c r="BJ19" s="2"/>
      <c r="BK19" s="2"/>
      <c r="BL19" s="2"/>
      <c r="BM19" s="2"/>
      <c r="BN19" s="7">
        <f t="shared" si="17"/>
        <v>52.27</v>
      </c>
      <c r="BO19" s="18">
        <f t="shared" si="18"/>
        <v>11</v>
      </c>
      <c r="BP19" s="6">
        <f t="shared" si="19"/>
        <v>0</v>
      </c>
      <c r="BQ19" s="19">
        <f t="shared" si="20"/>
        <v>63.27</v>
      </c>
      <c r="BR19" s="22">
        <v>17.91</v>
      </c>
      <c r="BS19" s="1"/>
      <c r="BT19" s="1"/>
      <c r="BU19" s="2">
        <v>16</v>
      </c>
      <c r="BV19" s="2"/>
      <c r="BW19" s="2">
        <v>1</v>
      </c>
      <c r="BX19" s="2"/>
      <c r="BY19" s="2"/>
      <c r="BZ19" s="7">
        <f t="shared" si="21"/>
        <v>17.91</v>
      </c>
      <c r="CA19" s="18">
        <f t="shared" si="22"/>
        <v>8</v>
      </c>
      <c r="CB19" s="6">
        <f t="shared" si="23"/>
        <v>5</v>
      </c>
      <c r="CC19" s="19">
        <f t="shared" si="24"/>
        <v>30.91</v>
      </c>
      <c r="CD19" s="22">
        <v>45</v>
      </c>
      <c r="CE19" s="1"/>
      <c r="CF19" s="2">
        <v>55</v>
      </c>
      <c r="CG19" s="2"/>
      <c r="CH19" s="2">
        <v>6</v>
      </c>
      <c r="CI19" s="2"/>
      <c r="CJ19" s="2"/>
      <c r="CK19" s="7">
        <f t="shared" si="25"/>
        <v>45</v>
      </c>
      <c r="CL19" s="18">
        <f t="shared" si="26"/>
        <v>27.5</v>
      </c>
      <c r="CM19" s="6">
        <f t="shared" si="39"/>
        <v>30</v>
      </c>
      <c r="CN19" s="19">
        <f t="shared" si="40"/>
        <v>102.5</v>
      </c>
      <c r="CO19" s="22"/>
      <c r="CP19" s="1"/>
      <c r="CQ19" s="2"/>
      <c r="CR19" s="2"/>
      <c r="CS19" s="2"/>
      <c r="CT19" s="2"/>
      <c r="CU19" s="2"/>
      <c r="CV19" s="7"/>
      <c r="CW19" s="18"/>
      <c r="CX19" s="6"/>
      <c r="CY19" s="19"/>
      <c r="CZ19" s="22"/>
      <c r="DA19" s="1"/>
      <c r="DB19" s="2"/>
      <c r="DC19" s="2"/>
      <c r="DD19" s="2"/>
      <c r="DE19" s="2"/>
      <c r="DF19" s="2"/>
      <c r="DG19" s="7"/>
      <c r="DH19" s="18"/>
      <c r="DI19" s="6"/>
      <c r="DJ19" s="19"/>
    </row>
    <row r="20" spans="1:114" x14ac:dyDescent="0.25">
      <c r="A20" s="24">
        <v>18</v>
      </c>
      <c r="B20" s="57" t="s">
        <v>94</v>
      </c>
      <c r="C20" s="52"/>
      <c r="D20" s="52"/>
      <c r="E20" s="52"/>
      <c r="F20" s="52"/>
      <c r="G20" s="52" t="s">
        <v>32</v>
      </c>
      <c r="H20" s="20" t="str">
        <f>IF(AND(OR($H$2="Y",$I$2="Y"),J20&lt;5,K20&lt;5),IF(AND(J20=#REF!,K20=#REF!),#REF!+1,1),"")</f>
        <v/>
      </c>
      <c r="I20" s="16" t="e">
        <f>IF(AND($I$2="Y",K20&gt;0,OR(AND(H20=1,#REF!=10),AND(H20=2,#REF!=20),AND(H20=3,#REF!=30),AND(H20=4,H38=40),AND(H20=5,H47=50),AND(H20=6,H56=60),AND(H20=7,H65=70),AND(H20=8,H74=80),AND(H20=9,H83=90),AND(H20=10,H92=100))),VLOOKUP(K20-1,SortLookup!$A$13:$B$16,2,FALSE),"")</f>
        <v>#REF!</v>
      </c>
      <c r="J20" s="15" t="str">
        <f>IF(ISNA(VLOOKUP(F20,SortLookup!$A$1:$B$5,2,FALSE))," ",VLOOKUP(F20,SortLookup!$A$1:$B$5,2,FALSE))</f>
        <v xml:space="preserve"> </v>
      </c>
      <c r="K20" s="21" t="str">
        <f>IF(ISNA(VLOOKUP(G20,SortLookup!$A$7:$B$11,2,FALSE))," ",VLOOKUP(G20,SortLookup!$A$7:$B$11,2,FALSE))</f>
        <v xml:space="preserve"> </v>
      </c>
      <c r="L20" s="36">
        <f t="shared" si="0"/>
        <v>314.20999999999998</v>
      </c>
      <c r="M20" s="37">
        <f t="shared" si="1"/>
        <v>202.71</v>
      </c>
      <c r="N20" s="8">
        <f t="shared" si="2"/>
        <v>57</v>
      </c>
      <c r="O20" s="40">
        <f t="shared" si="3"/>
        <v>54.5</v>
      </c>
      <c r="P20" s="41">
        <f t="shared" si="4"/>
        <v>109</v>
      </c>
      <c r="Q20" s="22">
        <v>9.0399999999999991</v>
      </c>
      <c r="R20" s="1"/>
      <c r="S20" s="1"/>
      <c r="T20" s="1"/>
      <c r="U20" s="1"/>
      <c r="V20" s="1"/>
      <c r="W20" s="1"/>
      <c r="X20" s="2">
        <v>7</v>
      </c>
      <c r="Y20" s="2">
        <v>1</v>
      </c>
      <c r="Z20" s="2"/>
      <c r="AA20" s="2"/>
      <c r="AB20" s="23"/>
      <c r="AC20" s="7">
        <f t="shared" si="5"/>
        <v>9.0399999999999991</v>
      </c>
      <c r="AD20" s="18">
        <f t="shared" si="6"/>
        <v>3.5</v>
      </c>
      <c r="AE20" s="6">
        <f t="shared" si="7"/>
        <v>3</v>
      </c>
      <c r="AF20" s="19">
        <f t="shared" si="8"/>
        <v>15.54</v>
      </c>
      <c r="AG20" s="22">
        <v>27.03</v>
      </c>
      <c r="AH20" s="1"/>
      <c r="AI20" s="1"/>
      <c r="AJ20" s="1"/>
      <c r="AK20" s="2">
        <v>11</v>
      </c>
      <c r="AL20" s="2">
        <v>1</v>
      </c>
      <c r="AM20" s="2"/>
      <c r="AN20" s="2"/>
      <c r="AO20" s="2"/>
      <c r="AP20" s="7">
        <f t="shared" si="9"/>
        <v>27.03</v>
      </c>
      <c r="AQ20" s="18">
        <f t="shared" si="10"/>
        <v>5.5</v>
      </c>
      <c r="AR20" s="6">
        <f t="shared" si="11"/>
        <v>3</v>
      </c>
      <c r="AS20" s="19">
        <f t="shared" si="12"/>
        <v>35.53</v>
      </c>
      <c r="AT20" s="22">
        <v>8.6999999999999993</v>
      </c>
      <c r="AU20" s="1"/>
      <c r="AV20" s="1"/>
      <c r="AW20" s="2">
        <v>10</v>
      </c>
      <c r="AX20" s="2"/>
      <c r="AY20" s="2"/>
      <c r="AZ20" s="2"/>
      <c r="BA20" s="2"/>
      <c r="BB20" s="7">
        <f t="shared" si="13"/>
        <v>8.6999999999999993</v>
      </c>
      <c r="BC20" s="18">
        <f t="shared" si="14"/>
        <v>5</v>
      </c>
      <c r="BD20" s="6">
        <f t="shared" si="15"/>
        <v>0</v>
      </c>
      <c r="BE20" s="19">
        <f t="shared" si="16"/>
        <v>13.7</v>
      </c>
      <c r="BF20" s="22">
        <v>44.97</v>
      </c>
      <c r="BG20" s="1"/>
      <c r="BH20" s="1"/>
      <c r="BI20" s="2">
        <v>33</v>
      </c>
      <c r="BJ20" s="2">
        <v>1</v>
      </c>
      <c r="BK20" s="2">
        <v>2</v>
      </c>
      <c r="BL20" s="2">
        <v>1</v>
      </c>
      <c r="BM20" s="2"/>
      <c r="BN20" s="7">
        <f t="shared" si="17"/>
        <v>44.97</v>
      </c>
      <c r="BO20" s="18">
        <f t="shared" si="18"/>
        <v>16.5</v>
      </c>
      <c r="BP20" s="6">
        <f t="shared" si="19"/>
        <v>18</v>
      </c>
      <c r="BQ20" s="19">
        <f t="shared" si="20"/>
        <v>79.47</v>
      </c>
      <c r="BR20" s="22">
        <v>56.57</v>
      </c>
      <c r="BS20" s="1"/>
      <c r="BT20" s="1"/>
      <c r="BU20" s="2">
        <v>2</v>
      </c>
      <c r="BV20" s="2">
        <v>1</v>
      </c>
      <c r="BW20" s="2"/>
      <c r="BX20" s="2"/>
      <c r="BY20" s="2"/>
      <c r="BZ20" s="7">
        <f t="shared" si="21"/>
        <v>56.57</v>
      </c>
      <c r="CA20" s="18">
        <f t="shared" si="22"/>
        <v>1</v>
      </c>
      <c r="CB20" s="6">
        <f t="shared" si="23"/>
        <v>3</v>
      </c>
      <c r="CC20" s="19">
        <f t="shared" si="24"/>
        <v>60.57</v>
      </c>
      <c r="CD20" s="22">
        <v>56.4</v>
      </c>
      <c r="CE20" s="1"/>
      <c r="CF20" s="2">
        <v>46</v>
      </c>
      <c r="CG20" s="2"/>
      <c r="CH20" s="2">
        <v>5</v>
      </c>
      <c r="CI20" s="2">
        <v>1</v>
      </c>
      <c r="CJ20" s="2"/>
      <c r="CK20" s="7">
        <f t="shared" si="25"/>
        <v>56.4</v>
      </c>
      <c r="CL20" s="18">
        <f t="shared" si="26"/>
        <v>23</v>
      </c>
      <c r="CM20" s="6">
        <f t="shared" si="39"/>
        <v>30</v>
      </c>
      <c r="CN20" s="19">
        <f t="shared" si="40"/>
        <v>109.4</v>
      </c>
      <c r="CO20" s="22"/>
      <c r="CP20" s="1"/>
      <c r="CQ20" s="2"/>
      <c r="CR20" s="2"/>
      <c r="CS20" s="2"/>
      <c r="CT20" s="2"/>
      <c r="CU20" s="2"/>
      <c r="CV20" s="7">
        <f>CO20+CP20</f>
        <v>0</v>
      </c>
      <c r="CW20" s="18">
        <f>CQ20/2</f>
        <v>0</v>
      </c>
      <c r="CX20" s="6">
        <f>(CR20*3)+(CS20*5)+(CT20*5)+(CU20*20)</f>
        <v>0</v>
      </c>
      <c r="CY20" s="19">
        <f>CV20+CW20+CX20</f>
        <v>0</v>
      </c>
      <c r="CZ20" s="22"/>
      <c r="DA20" s="1"/>
      <c r="DB20" s="2"/>
      <c r="DC20" s="2"/>
      <c r="DD20" s="2"/>
      <c r="DE20" s="2"/>
      <c r="DF20" s="2"/>
      <c r="DG20" s="7">
        <f>CZ20+DA20</f>
        <v>0</v>
      </c>
      <c r="DH20" s="18">
        <f>DB20/2</f>
        <v>0</v>
      </c>
      <c r="DI20" s="6">
        <f>(DC20*3)+(DD20*5)+(DE20*5)+(DF20*20)</f>
        <v>0</v>
      </c>
      <c r="DJ20" s="19">
        <f>DG20+DH20+DI20</f>
        <v>0</v>
      </c>
    </row>
  </sheetData>
  <sheetProtection selectLockedCells="1" sort="0" autoFilter="0"/>
  <sortState xmlns:xlrd2="http://schemas.microsoft.com/office/spreadsheetml/2017/richdata2" ref="A3:A20">
    <sortCondition ref="A3"/>
  </sortState>
  <customSheetViews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/>
      <headerFooter alignWithMargins="0"/>
    </customSheetView>
  </customSheetViews>
  <mergeCells count="11">
    <mergeCell ref="CZ1:DJ1"/>
    <mergeCell ref="BR1:CC1"/>
    <mergeCell ref="BF1:BQ1"/>
    <mergeCell ref="Q1:AF1"/>
    <mergeCell ref="AG1:AS1"/>
    <mergeCell ref="J1:K1"/>
    <mergeCell ref="A1:G1"/>
    <mergeCell ref="CD1:CN1"/>
    <mergeCell ref="CO1:CY1"/>
    <mergeCell ref="L1:P1"/>
    <mergeCell ref="AT1:BE1"/>
  </mergeCells>
  <phoneticPr fontId="1" type="noConversion"/>
  <conditionalFormatting sqref="L3:L7 B3:G7 L9:L10 C10:G10 L15">
    <cfRule type="expression" dxfId="26" priority="55" stopIfTrue="1">
      <formula>$C3&gt;1</formula>
    </cfRule>
  </conditionalFormatting>
  <conditionalFormatting sqref="B10">
    <cfRule type="expression" dxfId="25" priority="57" stopIfTrue="1">
      <formula>$C16&gt;1</formula>
    </cfRule>
  </conditionalFormatting>
  <conditionalFormatting sqref="C9:F9">
    <cfRule type="expression" dxfId="24" priority="44" stopIfTrue="1">
      <formula>$C9&gt;1</formula>
    </cfRule>
  </conditionalFormatting>
  <conditionalFormatting sqref="G9">
    <cfRule type="expression" dxfId="23" priority="43" stopIfTrue="1">
      <formula>$C9&gt;1</formula>
    </cfRule>
  </conditionalFormatting>
  <conditionalFormatting sqref="B9">
    <cfRule type="expression" dxfId="22" priority="58" stopIfTrue="1">
      <formula>#REF!&gt;1</formula>
    </cfRule>
  </conditionalFormatting>
  <conditionalFormatting sqref="L8">
    <cfRule type="expression" dxfId="21" priority="35" stopIfTrue="1">
      <formula>$C8&gt;1</formula>
    </cfRule>
  </conditionalFormatting>
  <conditionalFormatting sqref="C8:F8">
    <cfRule type="expression" dxfId="20" priority="34" stopIfTrue="1">
      <formula>$C8&gt;1</formula>
    </cfRule>
  </conditionalFormatting>
  <conditionalFormatting sqref="G8">
    <cfRule type="expression" dxfId="19" priority="33" stopIfTrue="1">
      <formula>$C8&gt;1</formula>
    </cfRule>
  </conditionalFormatting>
  <conditionalFormatting sqref="B8">
    <cfRule type="expression" dxfId="18" priority="36" stopIfTrue="1">
      <formula>#REF!&gt;1</formula>
    </cfRule>
  </conditionalFormatting>
  <conditionalFormatting sqref="L12:L13 C13:G13">
    <cfRule type="expression" dxfId="17" priority="30" stopIfTrue="1">
      <formula>$C12&gt;1</formula>
    </cfRule>
  </conditionalFormatting>
  <conditionalFormatting sqref="B13">
    <cfRule type="expression" dxfId="16" priority="31" stopIfTrue="1">
      <formula>$C19&gt;1</formula>
    </cfRule>
  </conditionalFormatting>
  <conditionalFormatting sqref="C12:F12">
    <cfRule type="expression" dxfId="15" priority="29" stopIfTrue="1">
      <formula>$C12&gt;1</formula>
    </cfRule>
  </conditionalFormatting>
  <conditionalFormatting sqref="G12">
    <cfRule type="expression" dxfId="14" priority="28" stopIfTrue="1">
      <formula>$C12&gt;1</formula>
    </cfRule>
  </conditionalFormatting>
  <conditionalFormatting sqref="B12">
    <cfRule type="expression" dxfId="13" priority="32" stopIfTrue="1">
      <formula>#REF!&gt;1</formula>
    </cfRule>
  </conditionalFormatting>
  <conditionalFormatting sqref="L11">
    <cfRule type="expression" dxfId="12" priority="26" stopIfTrue="1">
      <formula>$C11&gt;1</formula>
    </cfRule>
  </conditionalFormatting>
  <conditionalFormatting sqref="C11:F11">
    <cfRule type="expression" dxfId="11" priority="25" stopIfTrue="1">
      <formula>$C11&gt;1</formula>
    </cfRule>
  </conditionalFormatting>
  <conditionalFormatting sqref="G11">
    <cfRule type="expression" dxfId="10" priority="24" stopIfTrue="1">
      <formula>$C11&gt;1</formula>
    </cfRule>
  </conditionalFormatting>
  <conditionalFormatting sqref="B11">
    <cfRule type="expression" dxfId="9" priority="27" stopIfTrue="1">
      <formula>#REF!&gt;1</formula>
    </cfRule>
  </conditionalFormatting>
  <conditionalFormatting sqref="C15:F15">
    <cfRule type="expression" dxfId="8" priority="20" stopIfTrue="1">
      <formula>$C15&gt;1</formula>
    </cfRule>
  </conditionalFormatting>
  <conditionalFormatting sqref="G15">
    <cfRule type="expression" dxfId="7" priority="19" stopIfTrue="1">
      <formula>$C15&gt;1</formula>
    </cfRule>
  </conditionalFormatting>
  <conditionalFormatting sqref="B15">
    <cfRule type="expression" dxfId="6" priority="23" stopIfTrue="1">
      <formula>#REF!&gt;1</formula>
    </cfRule>
  </conditionalFormatting>
  <conditionalFormatting sqref="L14">
    <cfRule type="expression" dxfId="5" priority="17" stopIfTrue="1">
      <formula>$C14&gt;1</formula>
    </cfRule>
  </conditionalFormatting>
  <conditionalFormatting sqref="L16:L20">
    <cfRule type="expression" dxfId="4" priority="5" stopIfTrue="1">
      <formula>$C16&gt;1</formula>
    </cfRule>
  </conditionalFormatting>
  <conditionalFormatting sqref="C16:F20">
    <cfRule type="expression" dxfId="3" priority="3" stopIfTrue="1">
      <formula>$C16&gt;1</formula>
    </cfRule>
  </conditionalFormatting>
  <conditionalFormatting sqref="G16:G20">
    <cfRule type="expression" dxfId="2" priority="2" stopIfTrue="1">
      <formula>$C16&gt;1</formula>
    </cfRule>
  </conditionalFormatting>
  <conditionalFormatting sqref="B16:B20">
    <cfRule type="expression" dxfId="1" priority="4" stopIfTrue="1">
      <formula>#REF!&gt;1</formula>
    </cfRule>
  </conditionalFormatting>
  <conditionalFormatting sqref="B14:G14">
    <cfRule type="expression" dxfId="0" priority="1" stopIfTrue="1">
      <formula>$C14&gt;1</formula>
    </cfRule>
  </conditionalFormatting>
  <printOptions horizontalCentered="1" verticalCentered="1" gridLines="1"/>
  <pageMargins left="0.23622047244094491" right="0.23622047244094491" top="0.74803149606299213" bottom="0.74803149606299213" header="0.31496062992125984" footer="0.31496062992125984"/>
  <pageSetup scale="53" fitToHeight="0" pageOrder="overThenDown" orientation="landscape" blackAndWhite="1" horizontalDpi="300" verticalDpi="300" r:id="rId1"/>
  <headerFooter alignWithMargins="0">
    <oddHeader>Page &amp;P&amp;RIDPA Match Scoring Spreadsheet (X-Large)</oddHeader>
  </headerFooter>
  <colBreaks count="4" manualBreakCount="4">
    <brk id="16" max="1048575" man="1"/>
    <brk id="32" max="1048575" man="1"/>
    <brk id="81" max="23" man="1"/>
    <brk id="103" max="23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7"/>
  <sheetViews>
    <sheetView workbookViewId="0">
      <selection activeCell="A19" sqref="A19"/>
    </sheetView>
  </sheetViews>
  <sheetFormatPr defaultColWidth="8.6640625" defaultRowHeight="13.2" x14ac:dyDescent="0.25"/>
  <cols>
    <col min="1" max="1" width="4.6640625" bestFit="1" customWidth="1"/>
    <col min="2" max="2" width="4.44140625" bestFit="1" customWidth="1"/>
    <col min="3" max="3" width="113.109375" bestFit="1" customWidth="1"/>
  </cols>
  <sheetData>
    <row r="1" spans="1:3" x14ac:dyDescent="0.25">
      <c r="A1" s="10" t="s">
        <v>31</v>
      </c>
      <c r="B1" s="13">
        <v>0</v>
      </c>
      <c r="C1" s="11" t="s">
        <v>42</v>
      </c>
    </row>
    <row r="2" spans="1:3" x14ac:dyDescent="0.25">
      <c r="A2" s="10" t="s">
        <v>32</v>
      </c>
      <c r="B2" s="13">
        <v>1</v>
      </c>
      <c r="C2" s="12" t="s">
        <v>44</v>
      </c>
    </row>
    <row r="3" spans="1:3" x14ac:dyDescent="0.25">
      <c r="A3" s="10" t="s">
        <v>33</v>
      </c>
      <c r="B3" s="13">
        <v>2</v>
      </c>
      <c r="C3" s="12" t="s">
        <v>45</v>
      </c>
    </row>
    <row r="4" spans="1:3" x14ac:dyDescent="0.25">
      <c r="A4" s="10" t="s">
        <v>17</v>
      </c>
      <c r="B4" s="13">
        <v>3</v>
      </c>
      <c r="C4" s="12" t="s">
        <v>40</v>
      </c>
    </row>
    <row r="5" spans="1:3" x14ac:dyDescent="0.25">
      <c r="A5" s="10" t="s">
        <v>34</v>
      </c>
      <c r="B5" s="13">
        <v>4</v>
      </c>
      <c r="C5" s="12" t="s">
        <v>41</v>
      </c>
    </row>
    <row r="6" spans="1:3" x14ac:dyDescent="0.25">
      <c r="A6" s="10"/>
      <c r="B6" s="13"/>
    </row>
    <row r="7" spans="1:3" x14ac:dyDescent="0.25">
      <c r="A7" s="10" t="s">
        <v>35</v>
      </c>
      <c r="B7" s="13">
        <v>0</v>
      </c>
      <c r="C7" s="12" t="s">
        <v>43</v>
      </c>
    </row>
    <row r="8" spans="1:3" x14ac:dyDescent="0.25">
      <c r="A8" s="10" t="s">
        <v>36</v>
      </c>
      <c r="B8" s="13">
        <v>1</v>
      </c>
      <c r="C8" s="12"/>
    </row>
    <row r="9" spans="1:3" x14ac:dyDescent="0.25">
      <c r="A9" s="10" t="s">
        <v>37</v>
      </c>
      <c r="B9" s="13">
        <v>2</v>
      </c>
    </row>
    <row r="10" spans="1:3" x14ac:dyDescent="0.25">
      <c r="A10" s="10" t="s">
        <v>38</v>
      </c>
      <c r="B10" s="13">
        <v>3</v>
      </c>
      <c r="C10" s="12"/>
    </row>
    <row r="11" spans="1:3" x14ac:dyDescent="0.25">
      <c r="A11" s="10" t="s">
        <v>39</v>
      </c>
      <c r="B11" s="13">
        <v>4</v>
      </c>
      <c r="C11" s="12"/>
    </row>
    <row r="13" spans="1:3" x14ac:dyDescent="0.25">
      <c r="A13" s="14">
        <v>0</v>
      </c>
      <c r="B13" s="10" t="s">
        <v>35</v>
      </c>
      <c r="C13" s="12" t="s">
        <v>65</v>
      </c>
    </row>
    <row r="14" spans="1:3" x14ac:dyDescent="0.25">
      <c r="A14" s="14">
        <v>1</v>
      </c>
      <c r="B14" s="10" t="s">
        <v>36</v>
      </c>
      <c r="C14" s="12"/>
    </row>
    <row r="15" spans="1:3" x14ac:dyDescent="0.25">
      <c r="A15" s="14">
        <v>2</v>
      </c>
      <c r="B15" s="10" t="s">
        <v>37</v>
      </c>
      <c r="C15" s="12"/>
    </row>
    <row r="16" spans="1:3" x14ac:dyDescent="0.25">
      <c r="A16" s="14">
        <v>3</v>
      </c>
      <c r="B16" s="10" t="s">
        <v>38</v>
      </c>
      <c r="C16" s="12"/>
    </row>
    <row r="17" spans="1:3" x14ac:dyDescent="0.25">
      <c r="A17" s="14">
        <v>4</v>
      </c>
      <c r="B17" t="s">
        <v>72</v>
      </c>
      <c r="C17" t="s">
        <v>73</v>
      </c>
    </row>
  </sheetData>
  <sheetProtection sheet="1" objects="1" scenarios="1" selectLockedCells="1"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6"/>
  <sheetViews>
    <sheetView workbookViewId="0">
      <selection activeCell="A33" sqref="A33"/>
    </sheetView>
  </sheetViews>
  <sheetFormatPr defaultColWidth="8.6640625" defaultRowHeight="13.2" x14ac:dyDescent="0.25"/>
  <cols>
    <col min="1" max="1" width="125.6640625" customWidth="1"/>
  </cols>
  <sheetData>
    <row r="1" spans="1:1" s="25" customFormat="1" x14ac:dyDescent="0.25">
      <c r="A1" s="46" t="s">
        <v>18</v>
      </c>
    </row>
    <row r="2" spans="1:1" s="25" customFormat="1" x14ac:dyDescent="0.25">
      <c r="A2" s="26"/>
    </row>
    <row r="3" spans="1:1" s="25" customFormat="1" x14ac:dyDescent="0.25">
      <c r="A3" s="26"/>
    </row>
    <row r="4" spans="1:1" s="25" customFormat="1" x14ac:dyDescent="0.25">
      <c r="A4" s="46" t="s">
        <v>75</v>
      </c>
    </row>
    <row r="5" spans="1:1" s="25" customFormat="1" x14ac:dyDescent="0.25">
      <c r="A5" s="26" t="s">
        <v>76</v>
      </c>
    </row>
    <row r="6" spans="1:1" s="25" customFormat="1" ht="12.75" customHeight="1" x14ac:dyDescent="0.25">
      <c r="A6" s="26"/>
    </row>
    <row r="7" spans="1:1" x14ac:dyDescent="0.25">
      <c r="A7" s="26" t="s">
        <v>77</v>
      </c>
    </row>
    <row r="8" spans="1:1" x14ac:dyDescent="0.25">
      <c r="A8" s="26" t="s">
        <v>78</v>
      </c>
    </row>
    <row r="9" spans="1:1" x14ac:dyDescent="0.25">
      <c r="A9" s="26" t="s">
        <v>79</v>
      </c>
    </row>
    <row r="10" spans="1:1" x14ac:dyDescent="0.25">
      <c r="A10" s="26" t="s">
        <v>80</v>
      </c>
    </row>
    <row r="11" spans="1:1" x14ac:dyDescent="0.25">
      <c r="A11" s="26" t="s">
        <v>81</v>
      </c>
    </row>
    <row r="12" spans="1:1" x14ac:dyDescent="0.25">
      <c r="A12" s="26" t="s">
        <v>82</v>
      </c>
    </row>
    <row r="13" spans="1:1" x14ac:dyDescent="0.25">
      <c r="A13" s="26" t="s">
        <v>0</v>
      </c>
    </row>
    <row r="14" spans="1:1" x14ac:dyDescent="0.25">
      <c r="A14" s="26" t="s">
        <v>1</v>
      </c>
    </row>
    <row r="15" spans="1:1" x14ac:dyDescent="0.25">
      <c r="A15" s="26"/>
    </row>
    <row r="16" spans="1:1" ht="27" customHeight="1" x14ac:dyDescent="0.25">
      <c r="A16" s="26" t="s">
        <v>6</v>
      </c>
    </row>
    <row r="17" spans="1:1" x14ac:dyDescent="0.25">
      <c r="A17" s="26"/>
    </row>
    <row r="18" spans="1:1" x14ac:dyDescent="0.25">
      <c r="A18" s="26"/>
    </row>
    <row r="19" spans="1:1" ht="26.4" x14ac:dyDescent="0.25">
      <c r="A19" s="47" t="s">
        <v>15</v>
      </c>
    </row>
    <row r="20" spans="1:1" x14ac:dyDescent="0.25">
      <c r="A20" s="47"/>
    </row>
    <row r="21" spans="1:1" x14ac:dyDescent="0.25">
      <c r="A21" s="25"/>
    </row>
    <row r="22" spans="1:1" x14ac:dyDescent="0.25">
      <c r="A22" s="48" t="s">
        <v>7</v>
      </c>
    </row>
    <row r="23" spans="1:1" x14ac:dyDescent="0.25">
      <c r="A23" s="26" t="s">
        <v>77</v>
      </c>
    </row>
    <row r="24" spans="1:1" x14ac:dyDescent="0.25">
      <c r="A24" s="25" t="s">
        <v>8</v>
      </c>
    </row>
    <row r="25" spans="1:1" x14ac:dyDescent="0.25">
      <c r="A25" s="25" t="s">
        <v>14</v>
      </c>
    </row>
    <row r="26" spans="1:1" x14ac:dyDescent="0.25">
      <c r="A26" s="25" t="s">
        <v>9</v>
      </c>
    </row>
    <row r="27" spans="1:1" x14ac:dyDescent="0.25">
      <c r="A27" s="25" t="s">
        <v>10</v>
      </c>
    </row>
    <row r="28" spans="1:1" x14ac:dyDescent="0.25">
      <c r="A28" s="25" t="s">
        <v>11</v>
      </c>
    </row>
    <row r="29" spans="1:1" x14ac:dyDescent="0.25">
      <c r="A29" s="25" t="s">
        <v>16</v>
      </c>
    </row>
    <row r="30" spans="1:1" x14ac:dyDescent="0.25">
      <c r="A30" s="25" t="s">
        <v>12</v>
      </c>
    </row>
    <row r="31" spans="1:1" x14ac:dyDescent="0.25">
      <c r="A31" s="25" t="s">
        <v>13</v>
      </c>
    </row>
    <row r="32" spans="1:1" x14ac:dyDescent="0.25">
      <c r="A32" s="25"/>
    </row>
    <row r="33" spans="1:1" x14ac:dyDescent="0.25">
      <c r="A33" s="25"/>
    </row>
    <row r="34" spans="1:1" x14ac:dyDescent="0.25">
      <c r="A34" s="25"/>
    </row>
    <row r="35" spans="1:1" x14ac:dyDescent="0.25">
      <c r="A35" s="25"/>
    </row>
    <row r="36" spans="1:1" x14ac:dyDescent="0.25">
      <c r="A36" s="25"/>
    </row>
  </sheetData>
  <sheetProtection sheet="1" objects="1" scenarios="1"/>
  <phoneticPr fontId="1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Scoresheet</vt:lpstr>
      <vt:lpstr>SortLookup</vt:lpstr>
      <vt:lpstr>Help</vt:lpstr>
      <vt:lpstr>Scoresheet!Print_Titles</vt:lpstr>
    </vt:vector>
  </TitlesOfParts>
  <Company>ODPL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IDPA Match Scoring Spreadsheet</dc:title>
  <dc:creator>see Comments</dc:creator>
  <dc:description>Originally from: http://www.ccidpa.org/scoring/spreadsheets.html. Modified for ODPL.</dc:description>
  <cp:lastModifiedBy>aaronb</cp:lastModifiedBy>
  <cp:revision>1</cp:revision>
  <cp:lastPrinted>2019-12-04T17:38:06Z</cp:lastPrinted>
  <dcterms:created xsi:type="dcterms:W3CDTF">2001-08-02T04:21:03Z</dcterms:created>
  <dcterms:modified xsi:type="dcterms:W3CDTF">2022-06-21T02:28:54Z</dcterms:modified>
</cp:coreProperties>
</file>