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104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'Scoresheet'!$A$1:$BQ$18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<sst xmlns="http://schemas.openxmlformats.org/spreadsheetml/2006/main" count="203" uniqueCount="102">
  <si>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</si>
  <si>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</si>
  <si>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</si>
  <si>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</si>
  <si>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</si>
  <si>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</si>
  <si>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</si>
  <si>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</si>
  <si>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</si>
  <si>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</si>
  <si>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</si>
  <si>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</si>
  <si>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</si>
  <si>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</si>
  <si>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</si>
  <si>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</si>
  <si>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</si>
  <si>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</si>
  <si>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</si>
  <si>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</si>
  <si>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</si>
  <si>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</si>
  <si>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</si>
  <si>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</si>
  <si>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</si>
  <si>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</si>
  <si>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</si>
  <si>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</si>
  <si>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</si>
  <si>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</si>
  <si>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</si>
  <si>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</si>
  <si>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</si>
  <si>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</si>
  <si>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</si>
  <si>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</si>
  <si>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</si>
  <si>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</si>
  <si>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</si>
  <si>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</si>
  <si>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</si>
  <si>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</si>
  <si>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</si>
  <si>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</si>
  <si>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</si>
  <si>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</si>
  <si>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</si>
  <si>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</si>
  <si>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</si>
  <si>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</si>
  <si>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</si>
  <si>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</si>
  <si>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</si>
  <si>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</si>
  <si>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</si>
  <si>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</si>
  <si>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</si>
  <si>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</si>
  <si>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</si>
  <si>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</si>
  <si>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</si>
  <si>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</si>
  <si>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</si>
  <si>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</si>
  <si>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</si>
  <si>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</si>
  <si>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</si>
  <si>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</si>
  <si>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</si>
  <si>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</si>
  <si>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</si>
  <si>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</si>
  <si>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</si>
  <si>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</si>
  <si>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</si>
  <si>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</si>
  <si>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</si>
  <si>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</si>
  <si>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</si>
  <si>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</si>
  <si>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</si>
  <si>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</si>
  <si>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</si>
  <si>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</si>
  <si>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</si>
  <si>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Brian A.</t>
  </si>
  <si>
    <t>OPT</t>
  </si>
  <si>
    <t>Chris V.</t>
  </si>
  <si>
    <t>Jason F.</t>
  </si>
  <si>
    <t>Kevin W.</t>
  </si>
  <si>
    <t>Steve B.</t>
  </si>
  <si>
    <t>Matt Y.</t>
  </si>
  <si>
    <t>Herbert R.</t>
  </si>
  <si>
    <t>Claudio S.</t>
  </si>
  <si>
    <t>Eric P.</t>
  </si>
  <si>
    <t>Jason C.</t>
  </si>
  <si>
    <t>Dale H.</t>
  </si>
  <si>
    <t>Brian A. #2</t>
  </si>
  <si>
    <t>Claudio S. #2</t>
  </si>
  <si>
    <t>Philip B.</t>
  </si>
  <si>
    <t>Mitch B.</t>
  </si>
  <si>
    <t>SFNS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</si>
</sst>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8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BQ18"/>
    </sheetView>
  </sheetViews>
  <sheetFormatPr defaultColWidth="6.421875" defaultRowHeight="12.75"/>
  <cols>
    <col min="1" max="1" width="3.28125" style="5" bestFit="1" customWidth="1"/>
    <col min="2" max="2" width="25.7109375" style="4" bestFit="1" customWidth="1"/>
    <col min="3" max="3" width="2.57421875" style="52" hidden="1" customWidth="1"/>
    <col min="4" max="4" width="3.28125" style="4" hidden="1" customWidth="1"/>
    <col min="5" max="5" width="4.00390625" style="4" hidden="1" customWidth="1"/>
    <col min="6" max="6" width="6.28125" style="63" customWidth="1"/>
    <col min="7" max="7" width="5.7109375" style="4" hidden="1" customWidth="1"/>
    <col min="8" max="9" width="3.7109375" style="16" hidden="1" customWidth="1"/>
    <col min="10" max="11" width="2.00390625" style="16" hidden="1" customWidth="1"/>
    <col min="12" max="12" width="8.421875" style="16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6.57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bestFit="1" customWidth="1"/>
    <col min="30" max="30" width="4.421875" style="4" bestFit="1" customWidth="1"/>
    <col min="31" max="31" width="4.28125" style="4" customWidth="1"/>
    <col min="32" max="32" width="7.00390625" style="3" bestFit="1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bestFit="1" customWidth="1"/>
    <col min="43" max="43" width="4.421875" style="4" bestFit="1" customWidth="1"/>
    <col min="44" max="44" width="4.28125" style="0" bestFit="1" customWidth="1"/>
    <col min="45" max="45" width="6.421875" style="0" customWidth="1"/>
    <col min="46" max="46" width="6.57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bestFit="1" customWidth="1"/>
    <col min="55" max="55" width="4.421875" style="4" bestFit="1" customWidth="1"/>
    <col min="56" max="56" width="4.28125" style="0" bestFit="1" customWidth="1"/>
    <col min="57" max="57" width="6.421875" style="0" customWidth="1"/>
    <col min="58" max="58" width="6.57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0" width="6.8515625" style="0" hidden="1" customWidth="1"/>
    <col min="71" max="72" width="5.421875" style="0" hidden="1" customWidth="1"/>
    <col min="73" max="73" width="3.7109375" style="0" hidden="1" customWidth="1"/>
    <col min="74" max="76" width="2.28125" style="0" hidden="1" customWidth="1"/>
    <col min="77" max="77" width="3.421875" style="0" hidden="1" customWidth="1"/>
    <col min="78" max="78" width="6.421875" style="4" hidden="1" customWidth="1"/>
    <col min="79" max="79" width="4.421875" style="4" hidden="1" customWidth="1"/>
    <col min="80" max="80" width="4.28125" style="0" hidden="1" customWidth="1"/>
    <col min="81" max="81" width="6.42187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</cols>
  <sheetData>
    <row r="1" spans="1:114" ht="27" customHeight="1" thickTop="1">
      <c r="A1" s="53" t="s">
        <v>21</v>
      </c>
      <c r="B1" s="56"/>
      <c r="C1" s="56"/>
      <c r="D1" s="56"/>
      <c r="E1" s="56"/>
      <c r="F1" s="56"/>
      <c r="G1" s="56"/>
      <c r="H1" s="41" t="s">
        <v>4</v>
      </c>
      <c r="I1" s="42" t="s">
        <v>5</v>
      </c>
      <c r="J1" s="54" t="s">
        <v>49</v>
      </c>
      <c r="K1" s="55"/>
      <c r="L1" s="57" t="s">
        <v>30</v>
      </c>
      <c r="M1" s="58"/>
      <c r="N1" s="58"/>
      <c r="O1" s="58"/>
      <c r="P1" s="59"/>
      <c r="Q1" s="53" t="s">
        <v>20</v>
      </c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 t="s">
        <v>23</v>
      </c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 t="s">
        <v>24</v>
      </c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 t="s">
        <v>25</v>
      </c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 t="s">
        <v>26</v>
      </c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 t="s">
        <v>27</v>
      </c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 t="s">
        <v>28</v>
      </c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 t="s">
        <v>29</v>
      </c>
      <c r="DA1" s="53"/>
      <c r="DB1" s="53"/>
      <c r="DC1" s="53"/>
      <c r="DD1" s="53"/>
      <c r="DE1" s="53"/>
      <c r="DF1" s="53"/>
      <c r="DG1" s="53"/>
      <c r="DH1" s="53"/>
      <c r="DI1" s="53"/>
      <c r="DJ1" s="53"/>
    </row>
    <row r="2" spans="1:114" ht="42" customHeight="1" thickBot="1">
      <c r="A2" s="49" t="s">
        <v>46</v>
      </c>
      <c r="B2" s="27" t="s">
        <v>84</v>
      </c>
      <c r="C2" s="50" t="s">
        <v>83</v>
      </c>
      <c r="D2" s="48" t="s">
        <v>47</v>
      </c>
      <c r="E2" s="27" t="s">
        <v>48</v>
      </c>
      <c r="F2" s="27" t="s">
        <v>22</v>
      </c>
      <c r="G2" s="28" t="s">
        <v>19</v>
      </c>
      <c r="H2" s="43" t="s">
        <v>74</v>
      </c>
      <c r="I2" s="44" t="s">
        <v>74</v>
      </c>
      <c r="J2" s="29" t="s">
        <v>2</v>
      </c>
      <c r="K2" s="30" t="s">
        <v>3</v>
      </c>
      <c r="L2" s="33" t="s">
        <v>71</v>
      </c>
      <c r="M2" s="34" t="s">
        <v>68</v>
      </c>
      <c r="N2" s="31" t="s">
        <v>69</v>
      </c>
      <c r="O2" s="37" t="s">
        <v>70</v>
      </c>
      <c r="P2" s="38" t="s">
        <v>67</v>
      </c>
      <c r="Q2" s="26" t="s">
        <v>51</v>
      </c>
      <c r="R2" s="27" t="s">
        <v>52</v>
      </c>
      <c r="S2" s="27" t="s">
        <v>53</v>
      </c>
      <c r="T2" s="27" t="s">
        <v>54</v>
      </c>
      <c r="U2" s="27" t="s">
        <v>55</v>
      </c>
      <c r="V2" s="27" t="s">
        <v>56</v>
      </c>
      <c r="W2" s="27" t="s">
        <v>57</v>
      </c>
      <c r="X2" s="27" t="s">
        <v>50</v>
      </c>
      <c r="Y2" s="27" t="s">
        <v>58</v>
      </c>
      <c r="Z2" s="27" t="s">
        <v>59</v>
      </c>
      <c r="AA2" s="27" t="s">
        <v>60</v>
      </c>
      <c r="AB2" s="31" t="s">
        <v>61</v>
      </c>
      <c r="AC2" s="32" t="s">
        <v>62</v>
      </c>
      <c r="AD2" s="27" t="s">
        <v>66</v>
      </c>
      <c r="AE2" s="27" t="s">
        <v>63</v>
      </c>
      <c r="AF2" s="28" t="s">
        <v>64</v>
      </c>
      <c r="AG2" s="26" t="s">
        <v>51</v>
      </c>
      <c r="AH2" s="27" t="s">
        <v>52</v>
      </c>
      <c r="AI2" s="27" t="s">
        <v>53</v>
      </c>
      <c r="AJ2" s="27" t="s">
        <v>54</v>
      </c>
      <c r="AK2" s="27" t="s">
        <v>50</v>
      </c>
      <c r="AL2" s="27" t="s">
        <v>58</v>
      </c>
      <c r="AM2" s="27" t="s">
        <v>59</v>
      </c>
      <c r="AN2" s="27" t="s">
        <v>60</v>
      </c>
      <c r="AO2" s="27" t="s">
        <v>61</v>
      </c>
      <c r="AP2" s="32" t="s">
        <v>62</v>
      </c>
      <c r="AQ2" s="27" t="s">
        <v>66</v>
      </c>
      <c r="AR2" s="27" t="s">
        <v>63</v>
      </c>
      <c r="AS2" s="28" t="s">
        <v>64</v>
      </c>
      <c r="AT2" s="26" t="s">
        <v>51</v>
      </c>
      <c r="AU2" s="27" t="s">
        <v>52</v>
      </c>
      <c r="AV2" s="27" t="s">
        <v>53</v>
      </c>
      <c r="AW2" s="27" t="s">
        <v>50</v>
      </c>
      <c r="AX2" s="27" t="s">
        <v>58</v>
      </c>
      <c r="AY2" s="27" t="s">
        <v>59</v>
      </c>
      <c r="AZ2" s="27" t="s">
        <v>60</v>
      </c>
      <c r="BA2" s="27" t="s">
        <v>61</v>
      </c>
      <c r="BB2" s="32" t="s">
        <v>62</v>
      </c>
      <c r="BC2" s="27" t="s">
        <v>66</v>
      </c>
      <c r="BD2" s="27" t="s">
        <v>63</v>
      </c>
      <c r="BE2" s="28" t="s">
        <v>64</v>
      </c>
      <c r="BF2" s="26" t="s">
        <v>51</v>
      </c>
      <c r="BG2" s="27" t="s">
        <v>52</v>
      </c>
      <c r="BH2" s="27" t="s">
        <v>53</v>
      </c>
      <c r="BI2" s="27" t="s">
        <v>50</v>
      </c>
      <c r="BJ2" s="27" t="s">
        <v>58</v>
      </c>
      <c r="BK2" s="27" t="s">
        <v>59</v>
      </c>
      <c r="BL2" s="27" t="s">
        <v>60</v>
      </c>
      <c r="BM2" s="27" t="s">
        <v>61</v>
      </c>
      <c r="BN2" s="32" t="s">
        <v>62</v>
      </c>
      <c r="BO2" s="27" t="s">
        <v>66</v>
      </c>
      <c r="BP2" s="27" t="s">
        <v>63</v>
      </c>
      <c r="BQ2" s="28" t="s">
        <v>64</v>
      </c>
      <c r="BR2" s="26" t="s">
        <v>51</v>
      </c>
      <c r="BS2" s="27" t="s">
        <v>52</v>
      </c>
      <c r="BT2" s="27" t="s">
        <v>53</v>
      </c>
      <c r="BU2" s="27" t="s">
        <v>50</v>
      </c>
      <c r="BV2" s="27" t="s">
        <v>58</v>
      </c>
      <c r="BW2" s="27" t="s">
        <v>59</v>
      </c>
      <c r="BX2" s="27" t="s">
        <v>60</v>
      </c>
      <c r="BY2" s="27" t="s">
        <v>61</v>
      </c>
      <c r="BZ2" s="32" t="s">
        <v>62</v>
      </c>
      <c r="CA2" s="27" t="s">
        <v>66</v>
      </c>
      <c r="CB2" s="27" t="s">
        <v>63</v>
      </c>
      <c r="CC2" s="28" t="s">
        <v>64</v>
      </c>
      <c r="CD2" s="26" t="s">
        <v>51</v>
      </c>
      <c r="CE2" s="27" t="s">
        <v>52</v>
      </c>
      <c r="CF2" s="27" t="s">
        <v>50</v>
      </c>
      <c r="CG2" s="27" t="s">
        <v>58</v>
      </c>
      <c r="CH2" s="27" t="s">
        <v>59</v>
      </c>
      <c r="CI2" s="27" t="s">
        <v>60</v>
      </c>
      <c r="CJ2" s="27" t="s">
        <v>61</v>
      </c>
      <c r="CK2" s="32" t="s">
        <v>62</v>
      </c>
      <c r="CL2" s="27" t="s">
        <v>66</v>
      </c>
      <c r="CM2" s="27" t="s">
        <v>63</v>
      </c>
      <c r="CN2" s="28" t="s">
        <v>64</v>
      </c>
      <c r="CO2" s="26" t="s">
        <v>51</v>
      </c>
      <c r="CP2" s="27" t="s">
        <v>52</v>
      </c>
      <c r="CQ2" s="27" t="s">
        <v>50</v>
      </c>
      <c r="CR2" s="27" t="s">
        <v>58</v>
      </c>
      <c r="CS2" s="27" t="s">
        <v>59</v>
      </c>
      <c r="CT2" s="27" t="s">
        <v>60</v>
      </c>
      <c r="CU2" s="27" t="s">
        <v>61</v>
      </c>
      <c r="CV2" s="32" t="s">
        <v>62</v>
      </c>
      <c r="CW2" s="27" t="s">
        <v>66</v>
      </c>
      <c r="CX2" s="27" t="s">
        <v>63</v>
      </c>
      <c r="CY2" s="28" t="s">
        <v>64</v>
      </c>
      <c r="CZ2" s="26" t="s">
        <v>51</v>
      </c>
      <c r="DA2" s="27" t="s">
        <v>52</v>
      </c>
      <c r="DB2" s="27" t="s">
        <v>50</v>
      </c>
      <c r="DC2" s="27" t="s">
        <v>58</v>
      </c>
      <c r="DD2" s="27" t="s">
        <v>59</v>
      </c>
      <c r="DE2" s="27" t="s">
        <v>60</v>
      </c>
      <c r="DF2" s="27" t="s">
        <v>61</v>
      </c>
      <c r="DG2" s="32" t="s">
        <v>62</v>
      </c>
      <c r="DH2" s="27" t="s">
        <v>66</v>
      </c>
      <c r="DI2" s="27" t="s">
        <v>63</v>
      </c>
      <c r="DJ2" s="28" t="s">
        <v>64</v>
      </c>
    </row>
    <row r="3" spans="1:114" ht="13.5" thickTop="1">
      <c r="A3" s="23">
        <v>1</v>
      </c>
      <c r="B3" s="60" t="s">
        <v>91</v>
      </c>
      <c r="C3" s="51"/>
      <c r="D3" s="51"/>
      <c r="E3" s="51"/>
      <c r="F3" s="61" t="s">
        <v>31</v>
      </c>
      <c r="G3" s="51"/>
      <c r="H3" s="19">
        <f>IF(AND(OR($H$2="Y",$I$2="Y"),J3&lt;5,K3&lt;5),IF(AND(J3=J2,K3=K2),H2+1,1),"")</f>
      </c>
      <c r="I3" s="15" t="e">
        <f>IF(AND($I$2="Y",K3&gt;0,OR(AND(H3=1,#REF!=10),AND(H3=2,H17=20),AND(H3=3,H26=30),AND(H3=4,H35=40),AND(H3=5,H44=50),AND(H3=6,H53=60),AND(H3=7,H62=70),AND(H3=8,H71=80),AND(H3=9,H80=90),AND(H3=10,H89=100))),VLOOKUP(K3-1,SortLookup!$A$13:$B$16,2,FALSE),"")</f>
        <v>#REF!</v>
      </c>
      <c r="J3" s="14">
        <f>IF(ISNA(VLOOKUP(F3,SortLookup!$A$1:$B$5,2,FALSE))," ",VLOOKUP(F3,SortLookup!$A$1:$B$5,2,FALSE))</f>
        <v>0</v>
      </c>
      <c r="K3" s="20" t="str">
        <f>IF(ISNA(VLOOKUP(G3,SortLookup!$A$7:$B$11,2,FALSE))," ",VLOOKUP(G3,SortLookup!$A$7:$B$11,2,FALSE))</f>
        <v> </v>
      </c>
      <c r="L3" s="35">
        <f>M3+N3+O3</f>
        <v>129.83</v>
      </c>
      <c r="M3" s="36">
        <f>AC3+AP3+BB3+BN3+BZ3+CK3+CV3+DG3</f>
        <v>118.83</v>
      </c>
      <c r="N3" s="8">
        <f>AE3+AR3+BD3+BP3+CB3+CM3+CX3+DI3</f>
        <v>0</v>
      </c>
      <c r="O3" s="39">
        <f>P3/2</f>
        <v>11</v>
      </c>
      <c r="P3" s="40">
        <f>X3+AK3+AW3+BI3+BU3+CF3+CQ3+DB3</f>
        <v>22</v>
      </c>
      <c r="Q3" s="21">
        <v>14.01</v>
      </c>
      <c r="R3" s="1"/>
      <c r="S3" s="1"/>
      <c r="T3" s="1"/>
      <c r="U3" s="1"/>
      <c r="V3" s="1"/>
      <c r="W3" s="1"/>
      <c r="X3" s="2"/>
      <c r="Y3" s="2"/>
      <c r="Z3" s="2"/>
      <c r="AA3" s="2"/>
      <c r="AB3" s="22"/>
      <c r="AC3" s="7">
        <f>Q3+R3+S3+T3+U3+V3+W3</f>
        <v>14.01</v>
      </c>
      <c r="AD3" s="17">
        <f>X3/2</f>
        <v>0</v>
      </c>
      <c r="AE3" s="6">
        <f>(Y3*3)+(Z3*5)+(AA3*5)+(AB3*20)</f>
        <v>0</v>
      </c>
      <c r="AF3" s="18">
        <f>AC3+AD3+AE3</f>
        <v>14.01</v>
      </c>
      <c r="AG3" s="21">
        <v>30.53</v>
      </c>
      <c r="AH3" s="1"/>
      <c r="AI3" s="1"/>
      <c r="AJ3" s="1"/>
      <c r="AK3" s="2">
        <v>15</v>
      </c>
      <c r="AL3" s="2"/>
      <c r="AM3" s="2"/>
      <c r="AN3" s="2"/>
      <c r="AO3" s="2"/>
      <c r="AP3" s="7">
        <f>AG3+AH3+AI3+AJ3</f>
        <v>30.53</v>
      </c>
      <c r="AQ3" s="17">
        <f>AK3/2</f>
        <v>7.5</v>
      </c>
      <c r="AR3" s="6">
        <f>(AL3*3)+(AM3*5)+(AN3*5)+(AO3*20)</f>
        <v>0</v>
      </c>
      <c r="AS3" s="18">
        <f>AP3+AQ3+AR3</f>
        <v>38.03</v>
      </c>
      <c r="AT3" s="21">
        <v>22.32</v>
      </c>
      <c r="AU3" s="1"/>
      <c r="AV3" s="1"/>
      <c r="AW3" s="2">
        <v>1</v>
      </c>
      <c r="AX3" s="2"/>
      <c r="AY3" s="2"/>
      <c r="AZ3" s="2"/>
      <c r="BA3" s="2"/>
      <c r="BB3" s="7">
        <f>AT3+AU3+AV3</f>
        <v>22.32</v>
      </c>
      <c r="BC3" s="17">
        <f>AW3/2</f>
        <v>0.5</v>
      </c>
      <c r="BD3" s="6">
        <f>(AX3*3)+(AY3*5)+(AZ3*5)+(BA3*20)</f>
        <v>0</v>
      </c>
      <c r="BE3" s="18">
        <f>BB3+BC3+BD3</f>
        <v>22.82</v>
      </c>
      <c r="BF3" s="21">
        <v>51.97</v>
      </c>
      <c r="BG3" s="1"/>
      <c r="BH3" s="1"/>
      <c r="BI3" s="2">
        <v>6</v>
      </c>
      <c r="BJ3" s="2"/>
      <c r="BK3" s="2"/>
      <c r="BL3" s="2"/>
      <c r="BM3" s="2"/>
      <c r="BN3" s="7">
        <f>BF3+BG3+BH3</f>
        <v>51.97</v>
      </c>
      <c r="BO3" s="17">
        <f>BI3/2</f>
        <v>3</v>
      </c>
      <c r="BP3" s="6">
        <f>(BJ3*3)+(BK3*5)+(BL3*5)+(BM3*20)</f>
        <v>0</v>
      </c>
      <c r="BQ3" s="18">
        <f>BN3+BO3+BP3</f>
        <v>54.97</v>
      </c>
      <c r="BR3" s="21"/>
      <c r="BS3" s="1"/>
      <c r="BT3" s="1"/>
      <c r="BU3" s="2"/>
      <c r="BV3" s="2"/>
      <c r="BW3" s="2"/>
      <c r="BX3" s="2"/>
      <c r="BY3" s="2"/>
      <c r="BZ3" s="7">
        <f>BR3+BS3+BT3</f>
        <v>0</v>
      </c>
      <c r="CA3" s="17">
        <f>BU3/2</f>
        <v>0</v>
      </c>
      <c r="CB3" s="6">
        <f>(BV3*3)+(BW3*5)+(BX3*5)+(BY3*20)</f>
        <v>0</v>
      </c>
      <c r="CC3" s="18">
        <f>BZ3+CA3+CB3</f>
        <v>0</v>
      </c>
      <c r="CD3" s="21"/>
      <c r="CE3" s="1"/>
      <c r="CF3" s="2"/>
      <c r="CG3" s="2"/>
      <c r="CH3" s="2"/>
      <c r="CI3" s="2"/>
      <c r="CJ3" s="2"/>
      <c r="CK3" s="7">
        <f>CD3+CE3</f>
        <v>0</v>
      </c>
      <c r="CL3" s="17">
        <f>CF3/2</f>
        <v>0</v>
      </c>
      <c r="CM3" s="6">
        <f>(CG3*3)+(CH3*5)+(CI3*5)+(CJ3*20)</f>
        <v>0</v>
      </c>
      <c r="CN3" s="18">
        <f>CK3+CL3+CM3</f>
        <v>0</v>
      </c>
      <c r="CO3" s="21"/>
      <c r="CP3" s="1"/>
      <c r="CQ3" s="2"/>
      <c r="CR3" s="2"/>
      <c r="CS3" s="2"/>
      <c r="CT3" s="2"/>
      <c r="CU3" s="2"/>
      <c r="CV3" s="7">
        <f>CO3+CP3</f>
        <v>0</v>
      </c>
      <c r="CW3" s="17">
        <f>CQ3/2</f>
        <v>0</v>
      </c>
      <c r="CX3" s="6">
        <f>(CR3*3)+(CS3*5)+(CT3*5)+(CU3*20)</f>
        <v>0</v>
      </c>
      <c r="CY3" s="18">
        <f>CV3+CW3+CX3</f>
        <v>0</v>
      </c>
      <c r="CZ3" s="21"/>
      <c r="DA3" s="1"/>
      <c r="DB3" s="2"/>
      <c r="DC3" s="2"/>
      <c r="DD3" s="2"/>
      <c r="DE3" s="2"/>
      <c r="DF3" s="2"/>
      <c r="DG3" s="7">
        <f>CZ3+DA3</f>
        <v>0</v>
      </c>
      <c r="DH3" s="17">
        <f>DB3/2</f>
        <v>0</v>
      </c>
      <c r="DI3" s="6">
        <f>(DC3*3)+(DD3*5)+(DE3*5)+(DF3*20)</f>
        <v>0</v>
      </c>
      <c r="DJ3" s="18">
        <f>DG3+DH3+DI3</f>
        <v>0</v>
      </c>
    </row>
    <row r="4" spans="1:114" ht="12.75">
      <c r="A4" s="23">
        <v>2</v>
      </c>
      <c r="B4" s="60" t="s">
        <v>96</v>
      </c>
      <c r="C4" s="51"/>
      <c r="D4" s="51"/>
      <c r="E4" s="51"/>
      <c r="F4" s="61" t="s">
        <v>31</v>
      </c>
      <c r="G4" s="51"/>
      <c r="H4" s="19">
        <f>IF(AND(OR($H$2="Y",$I$2="Y"),J4&lt;5,K4&lt;5),IF(AND(J4=J3,K4=K3),H3+1,1),"")</f>
      </c>
      <c r="I4" s="15" t="e">
        <f>IF(AND($I$2="Y",K4&gt;0,OR(AND(H4=1,#REF!=10),AND(H4=2,H14=20),AND(H4=3,H27=30),AND(H4=4,H36=40),AND(H4=5,H45=50),AND(H4=6,H54=60),AND(H4=7,H63=70),AND(H4=8,H72=80),AND(H4=9,H81=90),AND(H4=10,H90=100))),VLOOKUP(K4-1,SortLookup!$A$13:$B$16,2,FALSE),"")</f>
        <v>#REF!</v>
      </c>
      <c r="J4" s="14">
        <f>IF(ISNA(VLOOKUP(F4,SortLookup!$A$1:$B$5,2,FALSE))," ",VLOOKUP(F4,SortLookup!$A$1:$B$5,2,FALSE))</f>
        <v>0</v>
      </c>
      <c r="K4" s="20" t="str">
        <f>IF(ISNA(VLOOKUP(G4,SortLookup!$A$7:$B$11,2,FALSE))," ",VLOOKUP(G4,SortLookup!$A$7:$B$11,2,FALSE))</f>
        <v> </v>
      </c>
      <c r="L4" s="35">
        <f>M4+N4+O4</f>
        <v>165.19</v>
      </c>
      <c r="M4" s="36">
        <f>AC4+AP4+BB4+BN4+BZ4+CK4+CV4+DG4</f>
        <v>135.69</v>
      </c>
      <c r="N4" s="8">
        <f>AE4+AR4+BD4+BP4+CB4+CM4+CX4+DI4</f>
        <v>13</v>
      </c>
      <c r="O4" s="39">
        <f>P4/2</f>
        <v>16.5</v>
      </c>
      <c r="P4" s="40">
        <f>X4+AK4+AW4+BI4+BU4+CF4+CQ4+DB4</f>
        <v>33</v>
      </c>
      <c r="Q4" s="21">
        <v>11.79</v>
      </c>
      <c r="R4" s="1"/>
      <c r="S4" s="1"/>
      <c r="T4" s="1"/>
      <c r="U4" s="1"/>
      <c r="V4" s="1"/>
      <c r="W4" s="1"/>
      <c r="X4" s="2">
        <v>9</v>
      </c>
      <c r="Y4" s="2"/>
      <c r="Z4" s="2"/>
      <c r="AA4" s="2">
        <v>1</v>
      </c>
      <c r="AB4" s="22"/>
      <c r="AC4" s="7">
        <f>Q4+R4+S4+T4+U4+V4+W4</f>
        <v>11.79</v>
      </c>
      <c r="AD4" s="17">
        <f>X4/2</f>
        <v>4.5</v>
      </c>
      <c r="AE4" s="6">
        <f>(Y4*3)+(Z4*5)+(AA4*5)+(AB4*20)</f>
        <v>5</v>
      </c>
      <c r="AF4" s="18">
        <f>AC4+AD4+AE4</f>
        <v>21.29</v>
      </c>
      <c r="AG4" s="21">
        <v>33.93</v>
      </c>
      <c r="AH4" s="1"/>
      <c r="AI4" s="1"/>
      <c r="AJ4" s="1"/>
      <c r="AK4" s="2">
        <v>9</v>
      </c>
      <c r="AL4" s="2"/>
      <c r="AM4" s="2">
        <v>1</v>
      </c>
      <c r="AN4" s="2"/>
      <c r="AO4" s="2"/>
      <c r="AP4" s="7">
        <f>AG4+AH4+AI4+AJ4</f>
        <v>33.93</v>
      </c>
      <c r="AQ4" s="17">
        <f>AK4/2</f>
        <v>4.5</v>
      </c>
      <c r="AR4" s="6">
        <f>(AL4*3)+(AM4*5)+(AN4*5)+(AO4*20)</f>
        <v>5</v>
      </c>
      <c r="AS4" s="18">
        <f>AP4+AQ4+AR4</f>
        <v>43.43</v>
      </c>
      <c r="AT4" s="21">
        <v>28.89</v>
      </c>
      <c r="AU4" s="1"/>
      <c r="AV4" s="1"/>
      <c r="AW4" s="2">
        <v>3</v>
      </c>
      <c r="AX4" s="2">
        <v>1</v>
      </c>
      <c r="AY4" s="2"/>
      <c r="AZ4" s="2"/>
      <c r="BA4" s="2"/>
      <c r="BB4" s="7">
        <f>AT4+AU4+AV4</f>
        <v>28.89</v>
      </c>
      <c r="BC4" s="17">
        <f>AW4/2</f>
        <v>1.5</v>
      </c>
      <c r="BD4" s="6">
        <f>(AX4*3)+(AY4*5)+(AZ4*5)+(BA4*20)</f>
        <v>3</v>
      </c>
      <c r="BE4" s="18">
        <f>BB4+BC4+BD4</f>
        <v>33.39</v>
      </c>
      <c r="BF4" s="21">
        <v>61.08</v>
      </c>
      <c r="BG4" s="1"/>
      <c r="BH4" s="1"/>
      <c r="BI4" s="2">
        <v>12</v>
      </c>
      <c r="BJ4" s="2"/>
      <c r="BK4" s="2"/>
      <c r="BL4" s="2"/>
      <c r="BM4" s="2"/>
      <c r="BN4" s="7">
        <f>BF4+BG4+BH4</f>
        <v>61.08</v>
      </c>
      <c r="BO4" s="17">
        <f>BI4/2</f>
        <v>6</v>
      </c>
      <c r="BP4" s="6">
        <f>(BJ4*3)+(BK4*5)+(BL4*5)+(BM4*20)</f>
        <v>0</v>
      </c>
      <c r="BQ4" s="18">
        <f>BN4+BO4+BP4</f>
        <v>67.08</v>
      </c>
      <c r="BR4" s="21"/>
      <c r="BS4" s="1"/>
      <c r="BT4" s="1"/>
      <c r="BU4" s="2"/>
      <c r="BV4" s="2"/>
      <c r="BW4" s="2"/>
      <c r="BX4" s="2"/>
      <c r="BY4" s="2"/>
      <c r="BZ4" s="7">
        <f>BR4+BS4+BT4</f>
        <v>0</v>
      </c>
      <c r="CA4" s="17">
        <f>BU4/2</f>
        <v>0</v>
      </c>
      <c r="CB4" s="6">
        <f>(BV4*3)+(BW4*5)+(BX4*5)+(BY4*20)</f>
        <v>0</v>
      </c>
      <c r="CC4" s="18">
        <f>BZ4+CA4+CB4</f>
        <v>0</v>
      </c>
      <c r="CD4" s="21"/>
      <c r="CE4" s="1"/>
      <c r="CF4" s="2"/>
      <c r="CG4" s="2"/>
      <c r="CH4" s="2"/>
      <c r="CI4" s="2"/>
      <c r="CJ4" s="2"/>
      <c r="CK4" s="7">
        <f>CD4+CE4</f>
        <v>0</v>
      </c>
      <c r="CL4" s="17">
        <f>CF4/2</f>
        <v>0</v>
      </c>
      <c r="CM4" s="6">
        <f>(CG4*3)+(CH4*5)+(CI4*5)+(CJ4*20)</f>
        <v>0</v>
      </c>
      <c r="CN4" s="18">
        <f>CK4+CL4+CM4</f>
        <v>0</v>
      </c>
      <c r="CO4" s="21"/>
      <c r="CP4" s="1"/>
      <c r="CQ4" s="2"/>
      <c r="CR4" s="2"/>
      <c r="CS4" s="2"/>
      <c r="CT4" s="2"/>
      <c r="CU4" s="2"/>
      <c r="CV4" s="7">
        <f>CO4+CP4</f>
        <v>0</v>
      </c>
      <c r="CW4" s="17">
        <f>CQ4/2</f>
        <v>0</v>
      </c>
      <c r="CX4" s="6">
        <f>(CR4*3)+(CS4*5)+(CT4*5)+(CU4*20)</f>
        <v>0</v>
      </c>
      <c r="CY4" s="18">
        <f>CV4+CW4+CX4</f>
        <v>0</v>
      </c>
      <c r="CZ4" s="21"/>
      <c r="DA4" s="1"/>
      <c r="DB4" s="2"/>
      <c r="DC4" s="2"/>
      <c r="DD4" s="2"/>
      <c r="DE4" s="2"/>
      <c r="DF4" s="2"/>
      <c r="DG4" s="7">
        <f>CZ4+DA4</f>
        <v>0</v>
      </c>
      <c r="DH4" s="17">
        <f>DB4/2</f>
        <v>0</v>
      </c>
      <c r="DI4" s="6">
        <f>(DC4*3)+(DD4*5)+(DE4*5)+(DF4*20)</f>
        <v>0</v>
      </c>
      <c r="DJ4" s="18">
        <f>DG4+DH4+DI4</f>
        <v>0</v>
      </c>
    </row>
    <row r="5" spans="1:114" ht="12.75">
      <c r="A5" s="23">
        <v>3</v>
      </c>
      <c r="B5" s="60" t="s">
        <v>98</v>
      </c>
      <c r="C5" s="51"/>
      <c r="D5" s="51"/>
      <c r="E5" s="51"/>
      <c r="F5" s="62" t="s">
        <v>86</v>
      </c>
      <c r="G5" s="51"/>
      <c r="H5" s="19">
        <f>IF(AND(OR($H$2="Y",$I$2="Y"),J5&lt;5,K5&lt;5),IF(AND(J5=J4,K5=K4),H4+1,1),"")</f>
      </c>
      <c r="I5" s="15" t="e">
        <f>IF(AND($I$2="Y",K5&gt;0,OR(AND(H5=1,#REF!=10),AND(H5=2,H19=20),AND(H5=3,H28=30),AND(H5=4,H37=40),AND(H5=5,H46=50),AND(H5=6,H55=60),AND(H5=7,H64=70),AND(H5=8,H73=80),AND(H5=9,H82=90),AND(H5=10,H91=100))),VLOOKUP(K5-1,SortLookup!$A$13:$B$16,2,FALSE),"")</f>
        <v>#REF!</v>
      </c>
      <c r="J5" s="14" t="str">
        <f>IF(ISNA(VLOOKUP(F5,SortLookup!$A$1:$B$5,2,FALSE))," ",VLOOKUP(F5,SortLookup!$A$1:$B$5,2,FALSE))</f>
        <v> </v>
      </c>
      <c r="K5" s="20" t="str">
        <f>IF(ISNA(VLOOKUP(G5,SortLookup!$A$7:$B$11,2,FALSE))," ",VLOOKUP(G5,SortLookup!$A$7:$B$11,2,FALSE))</f>
        <v> </v>
      </c>
      <c r="L5" s="35">
        <f>M5+N5+O5</f>
        <v>167.13</v>
      </c>
      <c r="M5" s="36">
        <f>AC5+AP5+BB5+BN5+BZ5+CK5+CV5+DG5</f>
        <v>154.13</v>
      </c>
      <c r="N5" s="8">
        <f>AE5+AR5+BD5+BP5+CB5+CM5+CX5+DI5</f>
        <v>3</v>
      </c>
      <c r="O5" s="39">
        <f>P5/2</f>
        <v>10</v>
      </c>
      <c r="P5" s="40">
        <f>X5+AK5+AW5+BI5+BU5+CF5+CQ5+DB5</f>
        <v>20</v>
      </c>
      <c r="Q5" s="21">
        <v>30</v>
      </c>
      <c r="R5" s="1"/>
      <c r="S5" s="1"/>
      <c r="T5" s="1"/>
      <c r="U5" s="1"/>
      <c r="V5" s="1"/>
      <c r="W5" s="1"/>
      <c r="X5" s="2">
        <v>5</v>
      </c>
      <c r="Y5" s="2"/>
      <c r="Z5" s="2"/>
      <c r="AA5" s="2"/>
      <c r="AB5" s="22"/>
      <c r="AC5" s="7">
        <f>Q5+R5+S5+T5+U5+V5+W5</f>
        <v>30</v>
      </c>
      <c r="AD5" s="17">
        <f>X5/2</f>
        <v>2.5</v>
      </c>
      <c r="AE5" s="6">
        <f>(Y5*3)+(Z5*5)+(AA5*5)+(AB5*20)</f>
        <v>0</v>
      </c>
      <c r="AF5" s="18">
        <f>AC5+AD5+AE5</f>
        <v>32.5</v>
      </c>
      <c r="AG5" s="21">
        <v>34.12</v>
      </c>
      <c r="AH5" s="1"/>
      <c r="AI5" s="1"/>
      <c r="AJ5" s="1"/>
      <c r="AK5" s="2">
        <v>11</v>
      </c>
      <c r="AL5" s="2"/>
      <c r="AM5" s="2"/>
      <c r="AN5" s="2"/>
      <c r="AO5" s="2"/>
      <c r="AP5" s="7">
        <f>AG5+AH5+AI5+AJ5</f>
        <v>34.12</v>
      </c>
      <c r="AQ5" s="17">
        <f>AK5/2</f>
        <v>5.5</v>
      </c>
      <c r="AR5" s="6">
        <f>(AL5*3)+(AM5*5)+(AN5*5)+(AO5*20)</f>
        <v>0</v>
      </c>
      <c r="AS5" s="18">
        <f>AP5+AQ5+AR5</f>
        <v>39.62</v>
      </c>
      <c r="AT5" s="21">
        <v>36.47</v>
      </c>
      <c r="AU5" s="1"/>
      <c r="AV5" s="1"/>
      <c r="AW5" s="2">
        <v>2</v>
      </c>
      <c r="AX5" s="2">
        <v>1</v>
      </c>
      <c r="AY5" s="2"/>
      <c r="AZ5" s="2"/>
      <c r="BA5" s="2"/>
      <c r="BB5" s="7">
        <f>AT5+AU5+AV5</f>
        <v>36.47</v>
      </c>
      <c r="BC5" s="17">
        <f>AW5/2</f>
        <v>1</v>
      </c>
      <c r="BD5" s="6">
        <f>(AX5*3)+(AY5*5)+(AZ5*5)+(BA5*20)</f>
        <v>3</v>
      </c>
      <c r="BE5" s="18">
        <f>BB5+BC5+BD5</f>
        <v>40.47</v>
      </c>
      <c r="BF5" s="21">
        <v>53.54</v>
      </c>
      <c r="BG5" s="1"/>
      <c r="BH5" s="1"/>
      <c r="BI5" s="2">
        <v>2</v>
      </c>
      <c r="BJ5" s="2"/>
      <c r="BK5" s="2"/>
      <c r="BL5" s="2"/>
      <c r="BM5" s="2"/>
      <c r="BN5" s="7">
        <f>BF5+BG5+BH5</f>
        <v>53.54</v>
      </c>
      <c r="BO5" s="17">
        <f>BI5/2</f>
        <v>1</v>
      </c>
      <c r="BP5" s="6">
        <f>(BJ5*3)+(BK5*5)+(BL5*5)+(BM5*20)</f>
        <v>0</v>
      </c>
      <c r="BQ5" s="18">
        <f>BN5+BO5+BP5</f>
        <v>54.54</v>
      </c>
      <c r="BR5" s="21"/>
      <c r="BS5" s="1"/>
      <c r="BT5" s="1"/>
      <c r="BU5" s="2"/>
      <c r="BV5" s="2"/>
      <c r="BW5" s="2"/>
      <c r="BX5" s="2"/>
      <c r="BY5" s="2"/>
      <c r="BZ5" s="7">
        <f>BR5+BS5+BT5</f>
        <v>0</v>
      </c>
      <c r="CA5" s="17">
        <f>BU5/2</f>
        <v>0</v>
      </c>
      <c r="CB5" s="6">
        <f>(BV5*3)+(BW5*5)+(BX5*5)+(BY5*20)</f>
        <v>0</v>
      </c>
      <c r="CC5" s="18">
        <f>BZ5+CA5+CB5</f>
        <v>0</v>
      </c>
      <c r="CD5" s="21"/>
      <c r="CE5" s="1"/>
      <c r="CF5" s="2"/>
      <c r="CG5" s="2"/>
      <c r="CH5" s="2"/>
      <c r="CI5" s="2"/>
      <c r="CJ5" s="2"/>
      <c r="CK5" s="7">
        <f>CD5+CE5</f>
        <v>0</v>
      </c>
      <c r="CL5" s="17">
        <f>CF5/2</f>
        <v>0</v>
      </c>
      <c r="CM5" s="6">
        <f>(CG5*3)+(CH5*5)+(CI5*5)+(CJ5*20)</f>
        <v>0</v>
      </c>
      <c r="CN5" s="18">
        <f>CK5+CL5+CM5</f>
        <v>0</v>
      </c>
      <c r="CO5" s="21"/>
      <c r="CP5" s="1"/>
      <c r="CQ5" s="2"/>
      <c r="CR5" s="2"/>
      <c r="CS5" s="2"/>
      <c r="CT5" s="2"/>
      <c r="CU5" s="2"/>
      <c r="CV5" s="7">
        <f>CO5+CP5</f>
        <v>0</v>
      </c>
      <c r="CW5" s="17">
        <f>CQ5/2</f>
        <v>0</v>
      </c>
      <c r="CX5" s="6">
        <f>(CR5*3)+(CS5*5)+(CT5*5)+(CU5*20)</f>
        <v>0</v>
      </c>
      <c r="CY5" s="18">
        <f>CV5+CW5+CX5</f>
        <v>0</v>
      </c>
      <c r="CZ5" s="21"/>
      <c r="DA5" s="1"/>
      <c r="DB5" s="2"/>
      <c r="DC5" s="2"/>
      <c r="DD5" s="2"/>
      <c r="DE5" s="2"/>
      <c r="DF5" s="2"/>
      <c r="DG5" s="7">
        <f>CZ5+DA5</f>
        <v>0</v>
      </c>
      <c r="DH5" s="17">
        <f>DB5/2</f>
        <v>0</v>
      </c>
      <c r="DI5" s="6">
        <f>(DC5*3)+(DD5*5)+(DE5*5)+(DF5*20)</f>
        <v>0</v>
      </c>
      <c r="DJ5" s="18">
        <f>DG5+DH5+DI5</f>
        <v>0</v>
      </c>
    </row>
    <row r="6" spans="1:114" ht="12.75">
      <c r="A6" s="23">
        <v>4</v>
      </c>
      <c r="B6" s="60" t="s">
        <v>85</v>
      </c>
      <c r="C6" s="51"/>
      <c r="D6" s="51"/>
      <c r="E6" s="51"/>
      <c r="F6" s="62" t="s">
        <v>86</v>
      </c>
      <c r="G6" s="51"/>
      <c r="H6" s="19">
        <f>IF(AND(OR($H$2="Y",$I$2="Y"),J6&lt;5,K6&lt;5),IF(AND(J6=J5,K6=K5),H5+1,1),"")</f>
      </c>
      <c r="I6" s="15" t="e">
        <f>IF(AND($I$2="Y",K6&gt;0,OR(AND(H6=1,#REF!=10),AND(H6=2,H20=20),AND(H6=3,H29=30),AND(H6=4,H38=40),AND(H6=5,H47=50),AND(H6=6,H56=60),AND(H6=7,H65=70),AND(H6=8,H74=80),AND(H6=9,H83=90),AND(H6=10,H92=100))),VLOOKUP(K6-1,SortLookup!$A$13:$B$16,2,FALSE),"")</f>
        <v>#REF!</v>
      </c>
      <c r="J6" s="14" t="str">
        <f>IF(ISNA(VLOOKUP(F6,SortLookup!$A$1:$B$5,2,FALSE))," ",VLOOKUP(F6,SortLookup!$A$1:$B$5,2,FALSE))</f>
        <v> </v>
      </c>
      <c r="K6" s="20" t="str">
        <f>IF(ISNA(VLOOKUP(G6,SortLookup!$A$7:$B$11,2,FALSE))," ",VLOOKUP(G6,SortLookup!$A$7:$B$11,2,FALSE))</f>
        <v> </v>
      </c>
      <c r="L6" s="35">
        <f>M6+N6+O6</f>
        <v>174.87</v>
      </c>
      <c r="M6" s="36">
        <f>AC6+AP6+BB6+BN6+BZ6+CK6+CV6+DG6</f>
        <v>153.87</v>
      </c>
      <c r="N6" s="8">
        <f>AE6+AR6+BD6+BP6+CB6+CM6+CX6+DI6</f>
        <v>14</v>
      </c>
      <c r="O6" s="39">
        <f>P6/2</f>
        <v>7</v>
      </c>
      <c r="P6" s="40">
        <f>X6+AK6+AW6+BI6+BU6+CF6+CQ6+DB6</f>
        <v>14</v>
      </c>
      <c r="Q6" s="21">
        <v>17.7</v>
      </c>
      <c r="R6" s="1"/>
      <c r="S6" s="1"/>
      <c r="T6" s="1"/>
      <c r="U6" s="1"/>
      <c r="V6" s="1"/>
      <c r="W6" s="1"/>
      <c r="X6" s="2">
        <v>2</v>
      </c>
      <c r="Y6" s="2"/>
      <c r="Z6" s="2"/>
      <c r="AA6" s="2"/>
      <c r="AB6" s="22"/>
      <c r="AC6" s="7">
        <f>Q6+R6+S6+T6+U6+V6+W6</f>
        <v>17.7</v>
      </c>
      <c r="AD6" s="17">
        <f>X6/2</f>
        <v>1</v>
      </c>
      <c r="AE6" s="6">
        <f>(Y6*3)+(Z6*5)+(AA6*5)+(AB6*20)</f>
        <v>0</v>
      </c>
      <c r="AF6" s="18">
        <f>AC6+AD6+AE6</f>
        <v>18.7</v>
      </c>
      <c r="AG6" s="21">
        <v>36.54</v>
      </c>
      <c r="AH6" s="1"/>
      <c r="AI6" s="1"/>
      <c r="AJ6" s="1"/>
      <c r="AK6" s="2">
        <v>5</v>
      </c>
      <c r="AL6" s="2"/>
      <c r="AM6" s="2">
        <v>1</v>
      </c>
      <c r="AN6" s="2"/>
      <c r="AO6" s="2"/>
      <c r="AP6" s="7">
        <f>AG6+AH6+AI6+AJ6</f>
        <v>36.54</v>
      </c>
      <c r="AQ6" s="17">
        <f>AK6/2</f>
        <v>2.5</v>
      </c>
      <c r="AR6" s="6">
        <f>(AL6*3)+(AM6*5)+(AN6*5)+(AO6*20)</f>
        <v>5</v>
      </c>
      <c r="AS6" s="18">
        <f>AP6+AQ6+AR6</f>
        <v>44.04</v>
      </c>
      <c r="AT6" s="21">
        <v>27.18</v>
      </c>
      <c r="AU6" s="1"/>
      <c r="AV6" s="1"/>
      <c r="AW6" s="2">
        <v>4</v>
      </c>
      <c r="AX6" s="2">
        <v>2</v>
      </c>
      <c r="AY6" s="2"/>
      <c r="AZ6" s="2"/>
      <c r="BA6" s="2"/>
      <c r="BB6" s="7">
        <f>AT6+AU6+AV6</f>
        <v>27.18</v>
      </c>
      <c r="BC6" s="17">
        <f>AW6/2</f>
        <v>2</v>
      </c>
      <c r="BD6" s="6">
        <f>(AX6*3)+(AY6*5)+(AZ6*5)+(BA6*20)</f>
        <v>6</v>
      </c>
      <c r="BE6" s="18">
        <f>BB6+BC6+BD6</f>
        <v>35.18</v>
      </c>
      <c r="BF6" s="21">
        <v>72.45</v>
      </c>
      <c r="BG6" s="1"/>
      <c r="BH6" s="1"/>
      <c r="BI6" s="2">
        <v>3</v>
      </c>
      <c r="BJ6" s="2">
        <v>1</v>
      </c>
      <c r="BK6" s="2"/>
      <c r="BL6" s="2"/>
      <c r="BM6" s="2"/>
      <c r="BN6" s="7">
        <f>BF6+BG6+BH6</f>
        <v>72.45</v>
      </c>
      <c r="BO6" s="17">
        <f>BI6/2</f>
        <v>1.5</v>
      </c>
      <c r="BP6" s="6">
        <f>(BJ6*3)+(BK6*5)+(BL6*5)+(BM6*20)</f>
        <v>3</v>
      </c>
      <c r="BQ6" s="18">
        <f>BN6+BO6+BP6</f>
        <v>76.95</v>
      </c>
      <c r="BR6" s="21"/>
      <c r="BS6" s="1"/>
      <c r="BT6" s="1"/>
      <c r="BU6" s="2"/>
      <c r="BV6" s="2"/>
      <c r="BW6" s="2"/>
      <c r="BX6" s="2"/>
      <c r="BY6" s="2"/>
      <c r="BZ6" s="7">
        <f>BR6+BS6+BT6</f>
        <v>0</v>
      </c>
      <c r="CA6" s="17">
        <f>BU6/2</f>
        <v>0</v>
      </c>
      <c r="CB6" s="6">
        <f>(BV6*3)+(BW6*5)+(BX6*5)+(BY6*20)</f>
        <v>0</v>
      </c>
      <c r="CC6" s="18">
        <f>BZ6+CA6+CB6</f>
        <v>0</v>
      </c>
      <c r="CD6" s="21"/>
      <c r="CE6" s="1"/>
      <c r="CF6" s="2"/>
      <c r="CG6" s="2"/>
      <c r="CH6" s="2"/>
      <c r="CI6" s="2"/>
      <c r="CJ6" s="2"/>
      <c r="CK6" s="7">
        <f>CD6+CE6</f>
        <v>0</v>
      </c>
      <c r="CL6" s="17">
        <f>CF6/2</f>
        <v>0</v>
      </c>
      <c r="CM6" s="6">
        <f>(CG6*3)+(CH6*5)+(CI6*5)+(CJ6*20)</f>
        <v>0</v>
      </c>
      <c r="CN6" s="18">
        <f>CK6+CL6+CM6</f>
        <v>0</v>
      </c>
      <c r="CO6" s="21"/>
      <c r="CP6" s="1"/>
      <c r="CQ6" s="2"/>
      <c r="CR6" s="2"/>
      <c r="CS6" s="2"/>
      <c r="CT6" s="2"/>
      <c r="CU6" s="2"/>
      <c r="CV6" s="7">
        <f>CO6+CP6</f>
        <v>0</v>
      </c>
      <c r="CW6" s="17">
        <f>CQ6/2</f>
        <v>0</v>
      </c>
      <c r="CX6" s="6">
        <f>(CR6*3)+(CS6*5)+(CT6*5)+(CU6*20)</f>
        <v>0</v>
      </c>
      <c r="CY6" s="18">
        <f>CV6+CW6+CX6</f>
        <v>0</v>
      </c>
      <c r="CZ6" s="21"/>
      <c r="DA6" s="1"/>
      <c r="DB6" s="2"/>
      <c r="DC6" s="2"/>
      <c r="DD6" s="2"/>
      <c r="DE6" s="2"/>
      <c r="DF6" s="2"/>
      <c r="DG6" s="7">
        <f>CZ6+DA6</f>
        <v>0</v>
      </c>
      <c r="DH6" s="17">
        <f>DB6/2</f>
        <v>0</v>
      </c>
      <c r="DI6" s="6">
        <f>(DC6*3)+(DD6*5)+(DE6*5)+(DF6*20)</f>
        <v>0</v>
      </c>
      <c r="DJ6" s="18">
        <f>DG6+DH6+DI6</f>
        <v>0</v>
      </c>
    </row>
    <row r="7" spans="1:114" ht="12.75">
      <c r="A7" s="23">
        <v>5</v>
      </c>
      <c r="B7" s="60" t="s">
        <v>92</v>
      </c>
      <c r="C7" s="51"/>
      <c r="D7" s="51"/>
      <c r="E7" s="51"/>
      <c r="F7" s="62" t="s">
        <v>31</v>
      </c>
      <c r="G7" s="51"/>
      <c r="H7" s="19">
        <f>IF(AND(OR($H$2="Y",$I$2="Y"),J7&lt;5,K7&lt;5),IF(AND(J7=J6,K7=K6),H6+1,1),"")</f>
      </c>
      <c r="I7" s="15" t="e">
        <f>IF(AND($I$2="Y",K7&gt;0,OR(AND(H7=1,#REF!=10),AND(H7=2,H21=20),AND(H7=3,H30=30),AND(H7=4,H39=40),AND(H7=5,H48=50),AND(H7=6,H57=60),AND(H7=7,H66=70),AND(H7=8,H75=80),AND(H7=9,H84=90),AND(H7=10,H93=100))),VLOOKUP(K7-1,SortLookup!$A$13:$B$16,2,FALSE),"")</f>
        <v>#REF!</v>
      </c>
      <c r="J7" s="14">
        <f>IF(ISNA(VLOOKUP(F7,SortLookup!$A$1:$B$5,2,FALSE))," ",VLOOKUP(F7,SortLookup!$A$1:$B$5,2,FALSE))</f>
        <v>0</v>
      </c>
      <c r="K7" s="20" t="str">
        <f>IF(ISNA(VLOOKUP(G7,SortLookup!$A$7:$B$11,2,FALSE))," ",VLOOKUP(G7,SortLookup!$A$7:$B$11,2,FALSE))</f>
        <v> </v>
      </c>
      <c r="L7" s="35">
        <f>M7+N7+O7</f>
        <v>183.66</v>
      </c>
      <c r="M7" s="36">
        <f>AC7+AP7+BB7+BN7+BZ7+CK7+CV7+DG7</f>
        <v>147.16</v>
      </c>
      <c r="N7" s="8">
        <f>AE7+AR7+BD7+BP7+CB7+CM7+CX7+DI7</f>
        <v>21</v>
      </c>
      <c r="O7" s="39">
        <f>P7/2</f>
        <v>15.5</v>
      </c>
      <c r="P7" s="40">
        <f>X7+AK7+AW7+BI7+BU7+CF7+CQ7+DB7</f>
        <v>31</v>
      </c>
      <c r="Q7" s="21">
        <v>12.73</v>
      </c>
      <c r="R7" s="1"/>
      <c r="S7" s="1"/>
      <c r="T7" s="1"/>
      <c r="U7" s="1"/>
      <c r="V7" s="1"/>
      <c r="W7" s="1"/>
      <c r="X7" s="2">
        <v>1</v>
      </c>
      <c r="Y7" s="2">
        <v>1</v>
      </c>
      <c r="Z7" s="2"/>
      <c r="AA7" s="2">
        <v>2</v>
      </c>
      <c r="AB7" s="22"/>
      <c r="AC7" s="7">
        <f>Q7+R7+S7+T7+U7+V7+W7</f>
        <v>12.73</v>
      </c>
      <c r="AD7" s="17">
        <f>X7/2</f>
        <v>0.5</v>
      </c>
      <c r="AE7" s="6">
        <f>(Y7*3)+(Z7*5)+(AA7*5)+(AB7*20)</f>
        <v>13</v>
      </c>
      <c r="AF7" s="18">
        <f>AC7+AD7+AE7</f>
        <v>26.23</v>
      </c>
      <c r="AG7" s="21">
        <v>30.68</v>
      </c>
      <c r="AH7" s="1"/>
      <c r="AI7" s="1"/>
      <c r="AJ7" s="1"/>
      <c r="AK7" s="2">
        <v>13</v>
      </c>
      <c r="AL7" s="2"/>
      <c r="AM7" s="2"/>
      <c r="AN7" s="2"/>
      <c r="AO7" s="2"/>
      <c r="AP7" s="7">
        <f>AG7+AH7+AI7+AJ7</f>
        <v>30.68</v>
      </c>
      <c r="AQ7" s="17">
        <f>AK7/2</f>
        <v>6.5</v>
      </c>
      <c r="AR7" s="6">
        <f>(AL7*3)+(AM7*5)+(AN7*5)+(AO7*20)</f>
        <v>0</v>
      </c>
      <c r="AS7" s="18">
        <f>AP7+AQ7+AR7</f>
        <v>37.18</v>
      </c>
      <c r="AT7" s="21">
        <v>29.77</v>
      </c>
      <c r="AU7" s="1"/>
      <c r="AV7" s="1"/>
      <c r="AW7" s="2">
        <v>8</v>
      </c>
      <c r="AX7" s="2"/>
      <c r="AY7" s="2"/>
      <c r="AZ7" s="2">
        <v>1</v>
      </c>
      <c r="BA7" s="2"/>
      <c r="BB7" s="7">
        <f>AT7+AU7+AV7</f>
        <v>29.77</v>
      </c>
      <c r="BC7" s="17">
        <f>AW7/2</f>
        <v>4</v>
      </c>
      <c r="BD7" s="6">
        <f>(AX7*3)+(AY7*5)+(AZ7*5)+(BA7*20)</f>
        <v>5</v>
      </c>
      <c r="BE7" s="18">
        <f>BB7+BC7+BD7</f>
        <v>38.77</v>
      </c>
      <c r="BF7" s="21">
        <v>73.98</v>
      </c>
      <c r="BG7" s="1"/>
      <c r="BH7" s="1"/>
      <c r="BI7" s="2">
        <v>9</v>
      </c>
      <c r="BJ7" s="2">
        <v>1</v>
      </c>
      <c r="BK7" s="2"/>
      <c r="BL7" s="2"/>
      <c r="BM7" s="2"/>
      <c r="BN7" s="7">
        <f>BF7+BG7+BH7</f>
        <v>73.98</v>
      </c>
      <c r="BO7" s="17">
        <f>BI7/2</f>
        <v>4.5</v>
      </c>
      <c r="BP7" s="6">
        <f>(BJ7*3)+(BK7*5)+(BL7*5)+(BM7*20)</f>
        <v>3</v>
      </c>
      <c r="BQ7" s="18">
        <f>BN7+BO7+BP7</f>
        <v>81.48</v>
      </c>
      <c r="BR7" s="21"/>
      <c r="BS7" s="1"/>
      <c r="BT7" s="1"/>
      <c r="BU7" s="2"/>
      <c r="BV7" s="2"/>
      <c r="BW7" s="2"/>
      <c r="BX7" s="2"/>
      <c r="BY7" s="2"/>
      <c r="BZ7" s="7">
        <f>BR7+BS7+BT7</f>
        <v>0</v>
      </c>
      <c r="CA7" s="17">
        <f>BU7/2</f>
        <v>0</v>
      </c>
      <c r="CB7" s="6">
        <f>(BV7*3)+(BW7*5)+(BX7*5)+(BY7*20)</f>
        <v>0</v>
      </c>
      <c r="CC7" s="18">
        <f>BZ7+CA7+CB7</f>
        <v>0</v>
      </c>
      <c r="CD7" s="21"/>
      <c r="CE7" s="1"/>
      <c r="CF7" s="2"/>
      <c r="CG7" s="2"/>
      <c r="CH7" s="2"/>
      <c r="CI7" s="2"/>
      <c r="CJ7" s="2"/>
      <c r="CK7" s="7">
        <f>CD7+CE7</f>
        <v>0</v>
      </c>
      <c r="CL7" s="17">
        <f>CF7/2</f>
        <v>0</v>
      </c>
      <c r="CM7" s="6">
        <f>(CG7*3)+(CH7*5)+(CI7*5)+(CJ7*20)</f>
        <v>0</v>
      </c>
      <c r="CN7" s="18">
        <f>CK7+CL7+CM7</f>
        <v>0</v>
      </c>
      <c r="CO7" s="21"/>
      <c r="CP7" s="1"/>
      <c r="CQ7" s="2"/>
      <c r="CR7" s="2"/>
      <c r="CS7" s="2"/>
      <c r="CT7" s="2"/>
      <c r="CU7" s="2"/>
      <c r="CV7" s="7">
        <f>CO7+CP7</f>
        <v>0</v>
      </c>
      <c r="CW7" s="17">
        <f>CQ7/2</f>
        <v>0</v>
      </c>
      <c r="CX7" s="6">
        <f>(CR7*3)+(CS7*5)+(CT7*5)+(CU7*20)</f>
        <v>0</v>
      </c>
      <c r="CY7" s="18">
        <f>CV7+CW7+CX7</f>
        <v>0</v>
      </c>
      <c r="CZ7" s="21"/>
      <c r="DA7" s="1"/>
      <c r="DB7" s="2"/>
      <c r="DC7" s="2"/>
      <c r="DD7" s="2"/>
      <c r="DE7" s="2"/>
      <c r="DF7" s="2"/>
      <c r="DG7" s="7">
        <f>CZ7+DA7</f>
        <v>0</v>
      </c>
      <c r="DH7" s="17">
        <f>DB7/2</f>
        <v>0</v>
      </c>
      <c r="DI7" s="6">
        <f>(DC7*3)+(DD7*5)+(DE7*5)+(DF7*20)</f>
        <v>0</v>
      </c>
      <c r="DJ7" s="18">
        <f>DG7+DH7+DI7</f>
        <v>0</v>
      </c>
    </row>
    <row r="8" spans="1:114" ht="12.75">
      <c r="A8" s="23">
        <v>6</v>
      </c>
      <c r="B8" s="60" t="s">
        <v>97</v>
      </c>
      <c r="C8" s="51"/>
      <c r="D8" s="51"/>
      <c r="E8" s="51"/>
      <c r="F8" s="62" t="s">
        <v>101</v>
      </c>
      <c r="G8" s="51"/>
      <c r="H8" s="19">
        <f>IF(AND(OR($H$2="Y",$I$2="Y"),J8&lt;5,K8&lt;5),IF(AND(J8=J7,K8=K7),H7+1,1),"")</f>
      </c>
      <c r="I8" s="15" t="e">
        <f>IF(AND($I$2="Y",K8&gt;0,OR(AND(H8=1,#REF!=10),AND(H8=2,H22=20),AND(H8=3,H31=30),AND(H8=4,H40=40),AND(H8=5,H49=50),AND(H8=6,H58=60),AND(H8=7,H67=70),AND(H8=8,H76=80),AND(H8=9,H85=90),AND(H8=10,H94=100))),VLOOKUP(K8-1,SortLookup!$A$13:$B$16,2,FALSE),"")</f>
        <v>#REF!</v>
      </c>
      <c r="J8" s="14" t="str">
        <f>IF(ISNA(VLOOKUP(F8,SortLookup!$A$1:$B$5,2,FALSE))," ",VLOOKUP(F8,SortLookup!$A$1:$B$5,2,FALSE))</f>
        <v> </v>
      </c>
      <c r="K8" s="20" t="str">
        <f>IF(ISNA(VLOOKUP(G8,SortLookup!$A$7:$B$11,2,FALSE))," ",VLOOKUP(G8,SortLookup!$A$7:$B$11,2,FALSE))</f>
        <v> </v>
      </c>
      <c r="L8" s="35">
        <f>M8+N8+O8</f>
        <v>191.65</v>
      </c>
      <c r="M8" s="36">
        <f>AC8+AP8+BB8+BN8+BZ8+CK8+CV8+DG8</f>
        <v>165.15</v>
      </c>
      <c r="N8" s="8">
        <f>AE8+AR8+BD8+BP8+CB8+CM8+CX8+DI8</f>
        <v>20</v>
      </c>
      <c r="O8" s="39">
        <f>P8/2</f>
        <v>6.5</v>
      </c>
      <c r="P8" s="40">
        <f>X8+AK8+AW8+BI8+BU8+CF8+CQ8+DB8</f>
        <v>13</v>
      </c>
      <c r="Q8" s="21">
        <v>6.83</v>
      </c>
      <c r="R8" s="1"/>
      <c r="S8" s="1"/>
      <c r="T8" s="1"/>
      <c r="U8" s="1"/>
      <c r="V8" s="1"/>
      <c r="W8" s="1"/>
      <c r="X8" s="2">
        <v>1</v>
      </c>
      <c r="Y8" s="2">
        <v>1</v>
      </c>
      <c r="Z8" s="2"/>
      <c r="AA8" s="2"/>
      <c r="AB8" s="22"/>
      <c r="AC8" s="7">
        <f>Q8+R8+S8+T8+U8+V8+W8</f>
        <v>6.83</v>
      </c>
      <c r="AD8" s="17">
        <f>X8/2</f>
        <v>0.5</v>
      </c>
      <c r="AE8" s="6">
        <f>(Y8*3)+(Z8*5)+(AA8*5)+(AB8*20)</f>
        <v>3</v>
      </c>
      <c r="AF8" s="18">
        <f>AC8+AD8+AE8</f>
        <v>10.33</v>
      </c>
      <c r="AG8" s="21">
        <v>44.96</v>
      </c>
      <c r="AH8" s="1"/>
      <c r="AI8" s="1"/>
      <c r="AJ8" s="1"/>
      <c r="AK8" s="2">
        <v>8</v>
      </c>
      <c r="AL8" s="2"/>
      <c r="AM8" s="2">
        <v>1</v>
      </c>
      <c r="AN8" s="2"/>
      <c r="AO8" s="2"/>
      <c r="AP8" s="7">
        <f>AG8+AH8+AI8+AJ8</f>
        <v>44.96</v>
      </c>
      <c r="AQ8" s="17">
        <f>AK8/2</f>
        <v>4</v>
      </c>
      <c r="AR8" s="6">
        <f>(AL8*3)+(AM8*5)+(AN8*5)+(AO8*20)</f>
        <v>5</v>
      </c>
      <c r="AS8" s="18">
        <f>AP8+AQ8+AR8</f>
        <v>53.96</v>
      </c>
      <c r="AT8" s="21">
        <v>30.59</v>
      </c>
      <c r="AU8" s="1"/>
      <c r="AV8" s="1"/>
      <c r="AW8" s="2">
        <v>2</v>
      </c>
      <c r="AX8" s="2">
        <v>1</v>
      </c>
      <c r="AY8" s="2"/>
      <c r="AZ8" s="2"/>
      <c r="BA8" s="2"/>
      <c r="BB8" s="7">
        <f>AT8+AU8+AV8</f>
        <v>30.59</v>
      </c>
      <c r="BC8" s="17">
        <f>AW8/2</f>
        <v>1</v>
      </c>
      <c r="BD8" s="6">
        <f>(AX8*3)+(AY8*5)+(AZ8*5)+(BA8*20)</f>
        <v>3</v>
      </c>
      <c r="BE8" s="18">
        <f>BB8+BC8+BD8</f>
        <v>34.59</v>
      </c>
      <c r="BF8" s="21">
        <v>82.77</v>
      </c>
      <c r="BG8" s="1"/>
      <c r="BH8" s="1"/>
      <c r="BI8" s="2">
        <v>2</v>
      </c>
      <c r="BJ8" s="2">
        <v>3</v>
      </c>
      <c r="BK8" s="2"/>
      <c r="BL8" s="2"/>
      <c r="BM8" s="2"/>
      <c r="BN8" s="7">
        <f>BF8+BG8+BH8</f>
        <v>82.77</v>
      </c>
      <c r="BO8" s="17">
        <f>BI8/2</f>
        <v>1</v>
      </c>
      <c r="BP8" s="6">
        <f>(BJ8*3)+(BK8*5)+(BL8*5)+(BM8*20)</f>
        <v>9</v>
      </c>
      <c r="BQ8" s="18">
        <f>BN8+BO8+BP8</f>
        <v>92.77</v>
      </c>
      <c r="BR8" s="21"/>
      <c r="BS8" s="1"/>
      <c r="BT8" s="1"/>
      <c r="BU8" s="2"/>
      <c r="BV8" s="2"/>
      <c r="BW8" s="2"/>
      <c r="BX8" s="2"/>
      <c r="BY8" s="2"/>
      <c r="BZ8" s="7">
        <f>BR8+BS8+BT8</f>
        <v>0</v>
      </c>
      <c r="CA8" s="17">
        <f>BU8/2</f>
        <v>0</v>
      </c>
      <c r="CB8" s="6">
        <f>(BV8*3)+(BW8*5)+(BX8*5)+(BY8*20)</f>
        <v>0</v>
      </c>
      <c r="CC8" s="18">
        <f>BZ8+CA8+CB8</f>
        <v>0</v>
      </c>
      <c r="CD8" s="21"/>
      <c r="CE8" s="1"/>
      <c r="CF8" s="2"/>
      <c r="CG8" s="2"/>
      <c r="CH8" s="2"/>
      <c r="CI8" s="2"/>
      <c r="CJ8" s="2"/>
      <c r="CK8" s="7">
        <f>CD8+CE8</f>
        <v>0</v>
      </c>
      <c r="CL8" s="17">
        <f>CF8/2</f>
        <v>0</v>
      </c>
      <c r="CM8" s="6">
        <f>(CG8*3)+(CH8*5)+(CI8*5)+(CJ8*20)</f>
        <v>0</v>
      </c>
      <c r="CN8" s="18">
        <f>CK8+CL8+CM8</f>
        <v>0</v>
      </c>
      <c r="CO8" s="21"/>
      <c r="CP8" s="1"/>
      <c r="CQ8" s="2"/>
      <c r="CR8" s="2"/>
      <c r="CS8" s="2"/>
      <c r="CT8" s="2"/>
      <c r="CU8" s="2"/>
      <c r="CV8" s="7">
        <f>CO8+CP8</f>
        <v>0</v>
      </c>
      <c r="CW8" s="17">
        <f>CQ8/2</f>
        <v>0</v>
      </c>
      <c r="CX8" s="6">
        <f>(CR8*3)+(CS8*5)+(CT8*5)+(CU8*20)</f>
        <v>0</v>
      </c>
      <c r="CY8" s="18">
        <f>CV8+CW8+CX8</f>
        <v>0</v>
      </c>
      <c r="CZ8" s="21"/>
      <c r="DA8" s="1"/>
      <c r="DB8" s="2"/>
      <c r="DC8" s="2"/>
      <c r="DD8" s="2"/>
      <c r="DE8" s="2"/>
      <c r="DF8" s="2"/>
      <c r="DG8" s="7">
        <f>CZ8+DA8</f>
        <v>0</v>
      </c>
      <c r="DH8" s="17">
        <f>DB8/2</f>
        <v>0</v>
      </c>
      <c r="DI8" s="6">
        <f>(DC8*3)+(DD8*5)+(DE8*5)+(DF8*20)</f>
        <v>0</v>
      </c>
      <c r="DJ8" s="18">
        <f>DG8+DH8+DI8</f>
        <v>0</v>
      </c>
    </row>
    <row r="9" spans="1:114" ht="12.75">
      <c r="A9" s="23">
        <v>7</v>
      </c>
      <c r="B9" s="60" t="s">
        <v>93</v>
      </c>
      <c r="C9" s="51"/>
      <c r="D9" s="51"/>
      <c r="E9" s="51"/>
      <c r="F9" s="62" t="s">
        <v>86</v>
      </c>
      <c r="G9" s="51"/>
      <c r="H9" s="19">
        <f>IF(AND(OR($H$2="Y",$I$2="Y"),J9&lt;5,K9&lt;5),IF(AND(J9=J8,K9=K8),H8+1,1),"")</f>
      </c>
      <c r="I9" s="15" t="e">
        <f>IF(AND($I$2="Y",K9&gt;0,OR(AND(H9=1,#REF!=10),AND(H9=2,H23=20),AND(H9=3,H32=30),AND(H9=4,H41=40),AND(H9=5,H50=50),AND(H9=6,H59=60),AND(H9=7,H68=70),AND(H9=8,H77=80),AND(H9=9,H86=90),AND(H9=10,H95=100))),VLOOKUP(K9-1,SortLookup!$A$13:$B$16,2,FALSE),"")</f>
        <v>#REF!</v>
      </c>
      <c r="J9" s="14" t="str">
        <f>IF(ISNA(VLOOKUP(F9,SortLookup!$A$1:$B$5,2,FALSE))," ",VLOOKUP(F9,SortLookup!$A$1:$B$5,2,FALSE))</f>
        <v> </v>
      </c>
      <c r="K9" s="20" t="str">
        <f>IF(ISNA(VLOOKUP(G9,SortLookup!$A$7:$B$11,2,FALSE))," ",VLOOKUP(G9,SortLookup!$A$7:$B$11,2,FALSE))</f>
        <v> </v>
      </c>
      <c r="L9" s="35">
        <f>M9+N9+O9</f>
        <v>193.69</v>
      </c>
      <c r="M9" s="36">
        <f>AC9+AP9+BB9+BN9+BZ9+CK9+CV9+DG9</f>
        <v>175.69</v>
      </c>
      <c r="N9" s="8">
        <f>AE9+AR9+BD9+BP9+CB9+CM9+CX9+DI9</f>
        <v>11</v>
      </c>
      <c r="O9" s="39">
        <f>P9/2</f>
        <v>7</v>
      </c>
      <c r="P9" s="40">
        <f>X9+AK9+AW9+BI9+BU9+CF9+CQ9+DB9</f>
        <v>14</v>
      </c>
      <c r="Q9" s="21">
        <v>16.33</v>
      </c>
      <c r="R9" s="1"/>
      <c r="S9" s="1"/>
      <c r="T9" s="1"/>
      <c r="U9" s="1"/>
      <c r="V9" s="1"/>
      <c r="W9" s="1"/>
      <c r="X9" s="2">
        <v>1</v>
      </c>
      <c r="Y9" s="2"/>
      <c r="Z9" s="2"/>
      <c r="AA9" s="2"/>
      <c r="AB9" s="22"/>
      <c r="AC9" s="7">
        <f>Q9+R9+S9+T9+U9+V9+W9</f>
        <v>16.33</v>
      </c>
      <c r="AD9" s="17">
        <f>X9/2</f>
        <v>0.5</v>
      </c>
      <c r="AE9" s="6">
        <f>(Y9*3)+(Z9*5)+(AA9*5)+(AB9*20)</f>
        <v>0</v>
      </c>
      <c r="AF9" s="18">
        <f>AC9+AD9+AE9</f>
        <v>16.83</v>
      </c>
      <c r="AG9" s="21">
        <v>45.51</v>
      </c>
      <c r="AH9" s="1"/>
      <c r="AI9" s="1"/>
      <c r="AJ9" s="1"/>
      <c r="AK9" s="2">
        <v>2</v>
      </c>
      <c r="AL9" s="2"/>
      <c r="AM9" s="2"/>
      <c r="AN9" s="2"/>
      <c r="AO9" s="2"/>
      <c r="AP9" s="7">
        <f>AG9+AH9+AI9+AJ9</f>
        <v>45.51</v>
      </c>
      <c r="AQ9" s="17">
        <f>AK9/2</f>
        <v>1</v>
      </c>
      <c r="AR9" s="6">
        <f>(AL9*3)+(AM9*5)+(AN9*5)+(AO9*20)</f>
        <v>0</v>
      </c>
      <c r="AS9" s="18">
        <f>AP9+AQ9+AR9</f>
        <v>46.51</v>
      </c>
      <c r="AT9" s="21">
        <v>35.7</v>
      </c>
      <c r="AU9" s="1"/>
      <c r="AV9" s="1"/>
      <c r="AW9" s="2">
        <v>3</v>
      </c>
      <c r="AX9" s="2">
        <v>1</v>
      </c>
      <c r="AY9" s="2"/>
      <c r="AZ9" s="2"/>
      <c r="BA9" s="2"/>
      <c r="BB9" s="7">
        <f>AT9+AU9+AV9</f>
        <v>35.7</v>
      </c>
      <c r="BC9" s="17">
        <f>AW9/2</f>
        <v>1.5</v>
      </c>
      <c r="BD9" s="6">
        <f>(AX9*3)+(AY9*5)+(AZ9*5)+(BA9*20)</f>
        <v>3</v>
      </c>
      <c r="BE9" s="18">
        <f>BB9+BC9+BD9</f>
        <v>40.2</v>
      </c>
      <c r="BF9" s="21">
        <v>78.15</v>
      </c>
      <c r="BG9" s="1"/>
      <c r="BH9" s="1"/>
      <c r="BI9" s="2">
        <v>8</v>
      </c>
      <c r="BJ9" s="2">
        <v>1</v>
      </c>
      <c r="BK9" s="2">
        <v>1</v>
      </c>
      <c r="BL9" s="2"/>
      <c r="BM9" s="2"/>
      <c r="BN9" s="7">
        <f>BF9+BG9+BH9</f>
        <v>78.15</v>
      </c>
      <c r="BO9" s="17">
        <f>BI9/2</f>
        <v>4</v>
      </c>
      <c r="BP9" s="6">
        <f>(BJ9*3)+(BK9*5)+(BL9*5)+(BM9*20)</f>
        <v>8</v>
      </c>
      <c r="BQ9" s="18">
        <f>BN9+BO9+BP9</f>
        <v>90.15</v>
      </c>
      <c r="BR9" s="21"/>
      <c r="BS9" s="1"/>
      <c r="BT9" s="1"/>
      <c r="BU9" s="2"/>
      <c r="BV9" s="2"/>
      <c r="BW9" s="2"/>
      <c r="BX9" s="2"/>
      <c r="BY9" s="2"/>
      <c r="BZ9" s="7">
        <f>BR9+BS9+BT9</f>
        <v>0</v>
      </c>
      <c r="CA9" s="17">
        <f>BU9/2</f>
        <v>0</v>
      </c>
      <c r="CB9" s="6">
        <f>(BV9*3)+(BW9*5)+(BX9*5)+(BY9*20)</f>
        <v>0</v>
      </c>
      <c r="CC9" s="18">
        <f>BZ9+CA9+CB9</f>
        <v>0</v>
      </c>
      <c r="CD9" s="21"/>
      <c r="CE9" s="1"/>
      <c r="CF9" s="2"/>
      <c r="CG9" s="2"/>
      <c r="CH9" s="2"/>
      <c r="CI9" s="2"/>
      <c r="CJ9" s="2"/>
      <c r="CK9" s="7">
        <f>CD9+CE9</f>
        <v>0</v>
      </c>
      <c r="CL9" s="17">
        <f>CF9/2</f>
        <v>0</v>
      </c>
      <c r="CM9" s="6">
        <f>(CG9*3)+(CH9*5)+(CI9*5)+(CJ9*20)</f>
        <v>0</v>
      </c>
      <c r="CN9" s="18">
        <f>CK9+CL9+CM9</f>
        <v>0</v>
      </c>
      <c r="CO9" s="21"/>
      <c r="CP9" s="1"/>
      <c r="CQ9" s="2"/>
      <c r="CR9" s="2"/>
      <c r="CS9" s="2"/>
      <c r="CT9" s="2"/>
      <c r="CU9" s="2"/>
      <c r="CV9" s="7">
        <f>CO9+CP9</f>
        <v>0</v>
      </c>
      <c r="CW9" s="17">
        <f>CQ9/2</f>
        <v>0</v>
      </c>
      <c r="CX9" s="6">
        <f>(CR9*3)+(CS9*5)+(CT9*5)+(CU9*20)</f>
        <v>0</v>
      </c>
      <c r="CY9" s="18">
        <f>CV9+CW9+CX9</f>
        <v>0</v>
      </c>
      <c r="CZ9" s="21"/>
      <c r="DA9" s="1"/>
      <c r="DB9" s="2"/>
      <c r="DC9" s="2"/>
      <c r="DD9" s="2"/>
      <c r="DE9" s="2"/>
      <c r="DF9" s="2"/>
      <c r="DG9" s="7">
        <f>CZ9+DA9</f>
        <v>0</v>
      </c>
      <c r="DH9" s="17">
        <f>DB9/2</f>
        <v>0</v>
      </c>
      <c r="DI9" s="6">
        <f>(DC9*3)+(DD9*5)+(DE9*5)+(DF9*20)</f>
        <v>0</v>
      </c>
      <c r="DJ9" s="18">
        <f>DG9+DH9+DI9</f>
        <v>0</v>
      </c>
    </row>
    <row r="10" spans="1:114" ht="12.75">
      <c r="A10" s="23">
        <v>8</v>
      </c>
      <c r="B10" s="60" t="s">
        <v>88</v>
      </c>
      <c r="C10" s="51"/>
      <c r="D10" s="51"/>
      <c r="E10" s="51"/>
      <c r="F10" s="62" t="s">
        <v>86</v>
      </c>
      <c r="G10" s="51"/>
      <c r="H10" s="19">
        <f>IF(AND(OR($H$2="Y",$I$2="Y"),J10&lt;5,K10&lt;5),IF(AND(J10=J9,K10=K9),H9+1,1),"")</f>
      </c>
      <c r="I10" s="15" t="e">
        <f>IF(AND($I$2="Y",K10&gt;0,OR(AND(H10=1,#REF!=10),AND(H10=2,H24=20),AND(H10=3,H33=30),AND(H10=4,H42=40),AND(H10=5,H51=50),AND(H10=6,H60=60),AND(H10=7,H69=70),AND(H10=8,H78=80),AND(H10=9,H87=90),AND(H10=10,H96=100))),VLOOKUP(K10-1,SortLookup!$A$13:$B$16,2,FALSE),"")</f>
        <v>#REF!</v>
      </c>
      <c r="J10" s="14" t="str">
        <f>IF(ISNA(VLOOKUP(F10,SortLookup!$A$1:$B$5,2,FALSE))," ",VLOOKUP(F10,SortLookup!$A$1:$B$5,2,FALSE))</f>
        <v> </v>
      </c>
      <c r="K10" s="20" t="str">
        <f>IF(ISNA(VLOOKUP(G10,SortLookup!$A$7:$B$11,2,FALSE))," ",VLOOKUP(G10,SortLookup!$A$7:$B$11,2,FALSE))</f>
        <v> </v>
      </c>
      <c r="L10" s="35">
        <f>M10+N10+O10</f>
        <v>196.35</v>
      </c>
      <c r="M10" s="36">
        <f>AC10+AP10+BB10+BN10+BZ10+CK10+CV10+DG10</f>
        <v>174.85</v>
      </c>
      <c r="N10" s="8">
        <f>AE10+AR10+BD10+BP10+CB10+CM10+CX10+DI10</f>
        <v>6</v>
      </c>
      <c r="O10" s="39">
        <f>P10/2</f>
        <v>15.5</v>
      </c>
      <c r="P10" s="40">
        <f>X10+AK10+AW10+BI10+BU10+CF10+CQ10+DB10</f>
        <v>31</v>
      </c>
      <c r="Q10" s="21">
        <v>22.5</v>
      </c>
      <c r="R10" s="1"/>
      <c r="S10" s="1"/>
      <c r="T10" s="1"/>
      <c r="U10" s="1"/>
      <c r="V10" s="1"/>
      <c r="W10" s="1"/>
      <c r="X10" s="2">
        <v>2</v>
      </c>
      <c r="Y10" s="2"/>
      <c r="Z10" s="2"/>
      <c r="AA10" s="2"/>
      <c r="AB10" s="22"/>
      <c r="AC10" s="7">
        <f>Q10+R10+S10+T10+U10+V10+W10</f>
        <v>22.5</v>
      </c>
      <c r="AD10" s="17">
        <f>X10/2</f>
        <v>1</v>
      </c>
      <c r="AE10" s="6">
        <f>(Y10*3)+(Z10*5)+(AA10*5)+(AB10*20)</f>
        <v>0</v>
      </c>
      <c r="AF10" s="18">
        <f>AC10+AD10+AE10</f>
        <v>23.5</v>
      </c>
      <c r="AG10" s="21">
        <v>42.72</v>
      </c>
      <c r="AH10" s="1"/>
      <c r="AI10" s="1"/>
      <c r="AJ10" s="1"/>
      <c r="AK10" s="2">
        <v>14</v>
      </c>
      <c r="AL10" s="2"/>
      <c r="AM10" s="2"/>
      <c r="AN10" s="2"/>
      <c r="AO10" s="2"/>
      <c r="AP10" s="7">
        <f>AG10+AH10+AI10+AJ10</f>
        <v>42.72</v>
      </c>
      <c r="AQ10" s="17">
        <f>AK10/2</f>
        <v>7</v>
      </c>
      <c r="AR10" s="6">
        <f>(AL10*3)+(AM10*5)+(AN10*5)+(AO10*20)</f>
        <v>0</v>
      </c>
      <c r="AS10" s="18">
        <f>AP10+AQ10+AR10</f>
        <v>49.72</v>
      </c>
      <c r="AT10" s="21">
        <v>36.78</v>
      </c>
      <c r="AU10" s="1"/>
      <c r="AV10" s="1"/>
      <c r="AW10" s="2">
        <v>7</v>
      </c>
      <c r="AX10" s="2">
        <v>1</v>
      </c>
      <c r="AY10" s="2"/>
      <c r="AZ10" s="2"/>
      <c r="BA10" s="2"/>
      <c r="BB10" s="7">
        <f>AT10+AU10+AV10</f>
        <v>36.78</v>
      </c>
      <c r="BC10" s="17">
        <f>AW10/2</f>
        <v>3.5</v>
      </c>
      <c r="BD10" s="6">
        <f>(AX10*3)+(AY10*5)+(AZ10*5)+(BA10*20)</f>
        <v>3</v>
      </c>
      <c r="BE10" s="18">
        <f>BB10+BC10+BD10</f>
        <v>43.28</v>
      </c>
      <c r="BF10" s="21">
        <v>72.85</v>
      </c>
      <c r="BG10" s="1"/>
      <c r="BH10" s="1"/>
      <c r="BI10" s="2">
        <v>8</v>
      </c>
      <c r="BJ10" s="2">
        <v>1</v>
      </c>
      <c r="BK10" s="2"/>
      <c r="BL10" s="2"/>
      <c r="BM10" s="2"/>
      <c r="BN10" s="7">
        <f>BF10+BG10+BH10</f>
        <v>72.85</v>
      </c>
      <c r="BO10" s="17">
        <f>BI10/2</f>
        <v>4</v>
      </c>
      <c r="BP10" s="6">
        <f>(BJ10*3)+(BK10*5)+(BL10*5)+(BM10*20)</f>
        <v>3</v>
      </c>
      <c r="BQ10" s="18">
        <f>BN10+BO10+BP10</f>
        <v>79.85</v>
      </c>
      <c r="BR10" s="21"/>
      <c r="BS10" s="1"/>
      <c r="BT10" s="1"/>
      <c r="BU10" s="2"/>
      <c r="BV10" s="2"/>
      <c r="BW10" s="2"/>
      <c r="BX10" s="2"/>
      <c r="BY10" s="2"/>
      <c r="BZ10" s="7">
        <f>BR10+BS10+BT10</f>
        <v>0</v>
      </c>
      <c r="CA10" s="17">
        <f>BU10/2</f>
        <v>0</v>
      </c>
      <c r="CB10" s="6">
        <f>(BV10*3)+(BW10*5)+(BX10*5)+(BY10*20)</f>
        <v>0</v>
      </c>
      <c r="CC10" s="18">
        <f>BZ10+CA10+CB10</f>
        <v>0</v>
      </c>
      <c r="CD10" s="21"/>
      <c r="CE10" s="1"/>
      <c r="CF10" s="2"/>
      <c r="CG10" s="2"/>
      <c r="CH10" s="2"/>
      <c r="CI10" s="2"/>
      <c r="CJ10" s="2"/>
      <c r="CK10" s="7">
        <f>CD10+CE10</f>
        <v>0</v>
      </c>
      <c r="CL10" s="17">
        <f>CF10/2</f>
        <v>0</v>
      </c>
      <c r="CM10" s="6">
        <f>(CG10*3)+(CH10*5)+(CI10*5)+(CJ10*20)</f>
        <v>0</v>
      </c>
      <c r="CN10" s="18">
        <f>CK10+CL10+CM10</f>
        <v>0</v>
      </c>
      <c r="CO10" s="21"/>
      <c r="CP10" s="1"/>
      <c r="CQ10" s="2"/>
      <c r="CR10" s="2"/>
      <c r="CS10" s="2"/>
      <c r="CT10" s="2"/>
      <c r="CU10" s="2"/>
      <c r="CV10" s="7">
        <f>CO10+CP10</f>
        <v>0</v>
      </c>
      <c r="CW10" s="17">
        <f>CQ10/2</f>
        <v>0</v>
      </c>
      <c r="CX10" s="6">
        <f>(CR10*3)+(CS10*5)+(CT10*5)+(CU10*20)</f>
        <v>0</v>
      </c>
      <c r="CY10" s="18">
        <f>CV10+CW10+CX10</f>
        <v>0</v>
      </c>
      <c r="CZ10" s="21"/>
      <c r="DA10" s="1"/>
      <c r="DB10" s="2"/>
      <c r="DC10" s="2"/>
      <c r="DD10" s="2"/>
      <c r="DE10" s="2"/>
      <c r="DF10" s="2"/>
      <c r="DG10" s="7">
        <f>CZ10+DA10</f>
        <v>0</v>
      </c>
      <c r="DH10" s="17">
        <f>DB10/2</f>
        <v>0</v>
      </c>
      <c r="DI10" s="6">
        <f>(DC10*3)+(DD10*5)+(DE10*5)+(DF10*20)</f>
        <v>0</v>
      </c>
      <c r="DJ10" s="18">
        <f>DG10+DH10+DI10</f>
        <v>0</v>
      </c>
    </row>
    <row r="11" spans="1:114" ht="12.75">
      <c r="A11" s="23">
        <v>9</v>
      </c>
      <c r="B11" s="60" t="s">
        <v>94</v>
      </c>
      <c r="C11" s="51"/>
      <c r="D11" s="51"/>
      <c r="E11" s="51"/>
      <c r="F11" s="62" t="s">
        <v>31</v>
      </c>
      <c r="G11" s="51"/>
      <c r="H11" s="19">
        <f>IF(AND(OR($H$2="Y",$I$2="Y"),J11&lt;5,K11&lt;5),IF(AND(J11=J10,K11=K10),H10+1,1),"")</f>
      </c>
      <c r="I11" s="15" t="e">
        <f>IF(AND($I$2="Y",K11&gt;0,OR(AND(H11=1,#REF!=10),AND(H11=2,H25=20),AND(H11=3,H34=30),AND(H11=4,H43=40),AND(H11=5,H52=50),AND(H11=6,H61=60),AND(H11=7,H70=70),AND(H11=8,H79=80),AND(H11=9,H88=90),AND(H11=10,H97=100))),VLOOKUP(K11-1,SortLookup!$A$13:$B$16,2,FALSE),"")</f>
        <v>#REF!</v>
      </c>
      <c r="J11" s="14">
        <f>IF(ISNA(VLOOKUP(F11,SortLookup!$A$1:$B$5,2,FALSE))," ",VLOOKUP(F11,SortLookup!$A$1:$B$5,2,FALSE))</f>
        <v>0</v>
      </c>
      <c r="K11" s="20" t="str">
        <f>IF(ISNA(VLOOKUP(G11,SortLookup!$A$7:$B$11,2,FALSE))," ",VLOOKUP(G11,SortLookup!$A$7:$B$11,2,FALSE))</f>
        <v> </v>
      </c>
      <c r="L11" s="35">
        <f>M11+N11+O11</f>
        <v>200.24</v>
      </c>
      <c r="M11" s="36">
        <f>AC11+AP11+BB11+BN11+BZ11+CK11+CV11+DG11</f>
        <v>145.74</v>
      </c>
      <c r="N11" s="8">
        <f>AE11+AR11+BD11+BP11+CB11+CM11+CX11+DI11</f>
        <v>35</v>
      </c>
      <c r="O11" s="39">
        <f>P11/2</f>
        <v>19.5</v>
      </c>
      <c r="P11" s="40">
        <f>X11+AK11+AW11+BI11+BU11+CF11+CQ11+DB11</f>
        <v>39</v>
      </c>
      <c r="Q11" s="21">
        <v>17.39</v>
      </c>
      <c r="R11" s="1"/>
      <c r="S11" s="1"/>
      <c r="T11" s="1"/>
      <c r="U11" s="1"/>
      <c r="V11" s="1"/>
      <c r="W11" s="1"/>
      <c r="X11" s="2">
        <v>4</v>
      </c>
      <c r="Y11" s="2"/>
      <c r="Z11" s="2"/>
      <c r="AA11" s="2">
        <v>2</v>
      </c>
      <c r="AB11" s="22"/>
      <c r="AC11" s="7">
        <f>Q11+R11+S11+T11+U11+V11+W11</f>
        <v>17.39</v>
      </c>
      <c r="AD11" s="17">
        <f>X11/2</f>
        <v>2</v>
      </c>
      <c r="AE11" s="6">
        <f>(Y11*3)+(Z11*5)+(AA11*5)+(AB11*20)</f>
        <v>10</v>
      </c>
      <c r="AF11" s="18">
        <f>AC11+AD11+AE11</f>
        <v>29.39</v>
      </c>
      <c r="AG11" s="21">
        <v>34.35</v>
      </c>
      <c r="AH11" s="1"/>
      <c r="AI11" s="1"/>
      <c r="AJ11" s="1"/>
      <c r="AK11" s="2">
        <v>14</v>
      </c>
      <c r="AL11" s="2">
        <v>3</v>
      </c>
      <c r="AM11" s="2"/>
      <c r="AN11" s="2"/>
      <c r="AO11" s="2"/>
      <c r="AP11" s="7">
        <f>AG11+AH11+AI11+AJ11</f>
        <v>34.35</v>
      </c>
      <c r="AQ11" s="17">
        <f>AK11/2</f>
        <v>7</v>
      </c>
      <c r="AR11" s="6">
        <f>(AL11*3)+(AM11*5)+(AN11*5)+(AO11*20)</f>
        <v>9</v>
      </c>
      <c r="AS11" s="18">
        <f>AP11+AQ11+AR11</f>
        <v>50.35</v>
      </c>
      <c r="AT11" s="21">
        <v>38.35</v>
      </c>
      <c r="AU11" s="1"/>
      <c r="AV11" s="1"/>
      <c r="AW11" s="2">
        <v>4</v>
      </c>
      <c r="AX11" s="2">
        <v>2</v>
      </c>
      <c r="AY11" s="2"/>
      <c r="AZ11" s="2"/>
      <c r="BA11" s="2"/>
      <c r="BB11" s="7">
        <f>AT11+AU11+AV11</f>
        <v>38.35</v>
      </c>
      <c r="BC11" s="17">
        <f>AW11/2</f>
        <v>2</v>
      </c>
      <c r="BD11" s="6">
        <f>(AX11*3)+(AY11*5)+(AZ11*5)+(BA11*20)</f>
        <v>6</v>
      </c>
      <c r="BE11" s="18">
        <f>BB11+BC11+BD11</f>
        <v>46.35</v>
      </c>
      <c r="BF11" s="21">
        <v>55.65</v>
      </c>
      <c r="BG11" s="1"/>
      <c r="BH11" s="1"/>
      <c r="BI11" s="2">
        <v>17</v>
      </c>
      <c r="BJ11" s="2"/>
      <c r="BK11" s="2">
        <v>2</v>
      </c>
      <c r="BL11" s="2"/>
      <c r="BM11" s="2"/>
      <c r="BN11" s="7">
        <f>BF11+BG11+BH11</f>
        <v>55.65</v>
      </c>
      <c r="BO11" s="17">
        <f>BI11/2</f>
        <v>8.5</v>
      </c>
      <c r="BP11" s="6">
        <f>(BJ11*3)+(BK11*5)+(BL11*5)+(BM11*20)</f>
        <v>10</v>
      </c>
      <c r="BQ11" s="18">
        <f>BN11+BO11+BP11</f>
        <v>74.15</v>
      </c>
      <c r="BR11" s="21"/>
      <c r="BS11" s="1"/>
      <c r="BT11" s="1"/>
      <c r="BU11" s="2"/>
      <c r="BV11" s="2"/>
      <c r="BW11" s="2"/>
      <c r="BX11" s="2"/>
      <c r="BY11" s="2"/>
      <c r="BZ11" s="7">
        <f>BR11+BS11+BT11</f>
        <v>0</v>
      </c>
      <c r="CA11" s="17">
        <f>BU11/2</f>
        <v>0</v>
      </c>
      <c r="CB11" s="6">
        <f>(BV11*3)+(BW11*5)+(BX11*5)+(BY11*20)</f>
        <v>0</v>
      </c>
      <c r="CC11" s="18">
        <f>BZ11+CA11+CB11</f>
        <v>0</v>
      </c>
      <c r="CD11" s="21"/>
      <c r="CE11" s="1"/>
      <c r="CF11" s="2"/>
      <c r="CG11" s="2"/>
      <c r="CH11" s="2"/>
      <c r="CI11" s="2"/>
      <c r="CJ11" s="2"/>
      <c r="CK11" s="7">
        <f>CD11+CE11</f>
        <v>0</v>
      </c>
      <c r="CL11" s="17">
        <f>CF11/2</f>
        <v>0</v>
      </c>
      <c r="CM11" s="6">
        <f>(CG11*3)+(CH11*5)+(CI11*5)+(CJ11*20)</f>
        <v>0</v>
      </c>
      <c r="CN11" s="18">
        <f>CK11+CL11+CM11</f>
        <v>0</v>
      </c>
      <c r="CO11" s="21"/>
      <c r="CP11" s="1"/>
      <c r="CQ11" s="2"/>
      <c r="CR11" s="2"/>
      <c r="CS11" s="2"/>
      <c r="CT11" s="2"/>
      <c r="CU11" s="2"/>
      <c r="CV11" s="7">
        <f>CO11+CP11</f>
        <v>0</v>
      </c>
      <c r="CW11" s="17">
        <f>CQ11/2</f>
        <v>0</v>
      </c>
      <c r="CX11" s="6">
        <f>(CR11*3)+(CS11*5)+(CT11*5)+(CU11*20)</f>
        <v>0</v>
      </c>
      <c r="CY11" s="18">
        <f>CV11+CW11+CX11</f>
        <v>0</v>
      </c>
      <c r="CZ11" s="21"/>
      <c r="DA11" s="1"/>
      <c r="DB11" s="2"/>
      <c r="DC11" s="2"/>
      <c r="DD11" s="2"/>
      <c r="DE11" s="2"/>
      <c r="DF11" s="2"/>
      <c r="DG11" s="7">
        <f>CZ11+DA11</f>
        <v>0</v>
      </c>
      <c r="DH11" s="17">
        <f>DB11/2</f>
        <v>0</v>
      </c>
      <c r="DI11" s="6">
        <f>(DC11*3)+(DD11*5)+(DE11*5)+(DF11*20)</f>
        <v>0</v>
      </c>
      <c r="DJ11" s="18">
        <f>DG11+DH11+DI11</f>
        <v>0</v>
      </c>
    </row>
    <row r="12" spans="1:114" ht="12.75">
      <c r="A12" s="23">
        <v>10</v>
      </c>
      <c r="B12" s="60" t="s">
        <v>87</v>
      </c>
      <c r="C12" s="51"/>
      <c r="D12" s="51"/>
      <c r="E12" s="51"/>
      <c r="F12" s="61" t="s">
        <v>32</v>
      </c>
      <c r="G12" s="51"/>
      <c r="H12" s="19">
        <f>IF(AND(OR($H$2="Y",$I$2="Y"),J12&lt;5,K12&lt;5),IF(AND(J12=J11,K12=K11),H11+1,1),"")</f>
      </c>
      <c r="I12" s="15" t="e">
        <f>IF(AND($I$2="Y",K12&gt;0,OR(AND(H12=1,#REF!=10),AND(H12=2,H26=20),AND(H12=3,H35=30),AND(H12=4,H44=40),AND(H12=5,H53=50),AND(H12=6,H62=60),AND(H12=7,H71=70),AND(H12=8,H80=80),AND(H12=9,H89=90),AND(H12=10,H98=100))),VLOOKUP(K12-1,SortLookup!$A$13:$B$16,2,FALSE),"")</f>
        <v>#REF!</v>
      </c>
      <c r="J12" s="14">
        <f>IF(ISNA(VLOOKUP(F12,SortLookup!$A$1:$B$5,2,FALSE))," ",VLOOKUP(F12,SortLookup!$A$1:$B$5,2,FALSE))</f>
        <v>1</v>
      </c>
      <c r="K12" s="20" t="str">
        <f>IF(ISNA(VLOOKUP(G12,SortLookup!$A$7:$B$11,2,FALSE))," ",VLOOKUP(G12,SortLookup!$A$7:$B$11,2,FALSE))</f>
        <v> </v>
      </c>
      <c r="L12" s="35">
        <f>M12+N12+O12</f>
        <v>201.87</v>
      </c>
      <c r="M12" s="36">
        <f>AC12+AP12+BB12+BN12+BZ12+CK12+CV12+DG12</f>
        <v>166.87</v>
      </c>
      <c r="N12" s="8">
        <f>AE12+AR12+BD12+BP12+CB12+CM12+CX12+DI12</f>
        <v>13</v>
      </c>
      <c r="O12" s="39">
        <f>P12/2</f>
        <v>22</v>
      </c>
      <c r="P12" s="40">
        <f>X12+AK12+AW12+BI12+BU12+CF12+CQ12+DB12</f>
        <v>44</v>
      </c>
      <c r="Q12" s="21">
        <v>17.65</v>
      </c>
      <c r="R12" s="1"/>
      <c r="S12" s="1"/>
      <c r="T12" s="1"/>
      <c r="U12" s="1"/>
      <c r="V12" s="1"/>
      <c r="W12" s="1"/>
      <c r="X12" s="2">
        <v>4</v>
      </c>
      <c r="Y12" s="2"/>
      <c r="Z12" s="2">
        <v>1</v>
      </c>
      <c r="AA12" s="2"/>
      <c r="AB12" s="22"/>
      <c r="AC12" s="7">
        <f>Q12+R12+S12+T12+U12+V12+W12</f>
        <v>17.65</v>
      </c>
      <c r="AD12" s="17">
        <f>X12/2</f>
        <v>2</v>
      </c>
      <c r="AE12" s="6">
        <f>(Y12*3)+(Z12*5)+(AA12*5)+(AB12*20)</f>
        <v>5</v>
      </c>
      <c r="AF12" s="18">
        <f>AC12+AD12+AE12</f>
        <v>24.65</v>
      </c>
      <c r="AG12" s="21">
        <v>57.44</v>
      </c>
      <c r="AH12" s="1"/>
      <c r="AI12" s="1"/>
      <c r="AJ12" s="1"/>
      <c r="AK12" s="2">
        <v>13</v>
      </c>
      <c r="AL12" s="2"/>
      <c r="AM12" s="2"/>
      <c r="AN12" s="2"/>
      <c r="AO12" s="2"/>
      <c r="AP12" s="7">
        <f>AG12+AH12+AI12+AJ12</f>
        <v>57.44</v>
      </c>
      <c r="AQ12" s="17">
        <f>AK12/2</f>
        <v>6.5</v>
      </c>
      <c r="AR12" s="6">
        <f>(AL12*3)+(AM12*5)+(AN12*5)+(AO12*20)</f>
        <v>0</v>
      </c>
      <c r="AS12" s="18">
        <f>AP12+AQ12+AR12</f>
        <v>63.94</v>
      </c>
      <c r="AT12" s="21">
        <v>35.04</v>
      </c>
      <c r="AU12" s="1"/>
      <c r="AV12" s="1"/>
      <c r="AW12" s="2">
        <v>10</v>
      </c>
      <c r="AX12" s="2">
        <v>1</v>
      </c>
      <c r="AY12" s="2"/>
      <c r="AZ12" s="2"/>
      <c r="BA12" s="2"/>
      <c r="BB12" s="7">
        <f>AT12+AU12+AV12</f>
        <v>35.04</v>
      </c>
      <c r="BC12" s="17">
        <f>AW12/2</f>
        <v>5</v>
      </c>
      <c r="BD12" s="6">
        <f>(AX12*3)+(AY12*5)+(AZ12*5)+(BA12*20)</f>
        <v>3</v>
      </c>
      <c r="BE12" s="18">
        <f>BB12+BC12+BD12</f>
        <v>43.04</v>
      </c>
      <c r="BF12" s="21">
        <v>56.74</v>
      </c>
      <c r="BG12" s="1"/>
      <c r="BH12" s="1"/>
      <c r="BI12" s="2">
        <v>17</v>
      </c>
      <c r="BJ12" s="2"/>
      <c r="BK12" s="2">
        <v>1</v>
      </c>
      <c r="BL12" s="2"/>
      <c r="BM12" s="2"/>
      <c r="BN12" s="7">
        <f>BF12+BG12+BH12</f>
        <v>56.74</v>
      </c>
      <c r="BO12" s="17">
        <f>BI12/2</f>
        <v>8.5</v>
      </c>
      <c r="BP12" s="6">
        <f>(BJ12*3)+(BK12*5)+(BL12*5)+(BM12*20)</f>
        <v>5</v>
      </c>
      <c r="BQ12" s="18">
        <f>BN12+BO12+BP12</f>
        <v>70.24</v>
      </c>
      <c r="BR12" s="21"/>
      <c r="BS12" s="1"/>
      <c r="BT12" s="1"/>
      <c r="BU12" s="2"/>
      <c r="BV12" s="2"/>
      <c r="BW12" s="2"/>
      <c r="BX12" s="2"/>
      <c r="BY12" s="2"/>
      <c r="BZ12" s="7">
        <f>BR12+BS12+BT12</f>
        <v>0</v>
      </c>
      <c r="CA12" s="17">
        <f>BU12/2</f>
        <v>0</v>
      </c>
      <c r="CB12" s="6">
        <f>(BV12*3)+(BW12*5)+(BX12*5)+(BY12*20)</f>
        <v>0</v>
      </c>
      <c r="CC12" s="18">
        <f>BZ12+CA12+CB12</f>
        <v>0</v>
      </c>
      <c r="CD12" s="21"/>
      <c r="CE12" s="1"/>
      <c r="CF12" s="2"/>
      <c r="CG12" s="2"/>
      <c r="CH12" s="2"/>
      <c r="CI12" s="2"/>
      <c r="CJ12" s="2"/>
      <c r="CK12" s="7">
        <f>CD12+CE12</f>
        <v>0</v>
      </c>
      <c r="CL12" s="17">
        <f>CF12/2</f>
        <v>0</v>
      </c>
      <c r="CM12" s="6">
        <f>(CG12*3)+(CH12*5)+(CI12*5)+(CJ12*20)</f>
        <v>0</v>
      </c>
      <c r="CN12" s="18">
        <f>CK12+CL12+CM12</f>
        <v>0</v>
      </c>
      <c r="CO12" s="21"/>
      <c r="CP12" s="1"/>
      <c r="CQ12" s="2"/>
      <c r="CR12" s="2"/>
      <c r="CS12" s="2"/>
      <c r="CT12" s="2"/>
      <c r="CU12" s="2"/>
      <c r="CV12" s="7">
        <f>CO12+CP12</f>
        <v>0</v>
      </c>
      <c r="CW12" s="17">
        <f>CQ12/2</f>
        <v>0</v>
      </c>
      <c r="CX12" s="6">
        <f>(CR12*3)+(CS12*5)+(CT12*5)+(CU12*20)</f>
        <v>0</v>
      </c>
      <c r="CY12" s="18">
        <f>CV12+CW12+CX12</f>
        <v>0</v>
      </c>
      <c r="CZ12" s="21"/>
      <c r="DA12" s="1"/>
      <c r="DB12" s="2"/>
      <c r="DC12" s="2"/>
      <c r="DD12" s="2"/>
      <c r="DE12" s="2"/>
      <c r="DF12" s="2"/>
      <c r="DG12" s="7">
        <f>CZ12+DA12</f>
        <v>0</v>
      </c>
      <c r="DH12" s="17">
        <f>DB12/2</f>
        <v>0</v>
      </c>
      <c r="DI12" s="6">
        <f>(DC12*3)+(DD12*5)+(DE12*5)+(DF12*20)</f>
        <v>0</v>
      </c>
      <c r="DJ12" s="18">
        <f>DG12+DH12+DI12</f>
        <v>0</v>
      </c>
    </row>
    <row r="13" spans="1:114" ht="12.75">
      <c r="A13" s="23">
        <v>11</v>
      </c>
      <c r="B13" s="60" t="s">
        <v>95</v>
      </c>
      <c r="C13" s="51"/>
      <c r="D13" s="51"/>
      <c r="E13" s="51"/>
      <c r="F13" s="62" t="s">
        <v>86</v>
      </c>
      <c r="G13" s="51"/>
      <c r="H13" s="19">
        <f>IF(AND(OR($H$2="Y",$I$2="Y"),J13&lt;5,K13&lt;5),IF(AND(J13=#REF!,K13=#REF!),#REF!+1,1),"")</f>
      </c>
      <c r="I13" s="15" t="e">
        <f>IF(AND($I$2="Y",K13&gt;0,OR(AND(H13=1,H26=10),AND(H13=2,#REF!=20),AND(H13=3,H36=30),AND(H13=4,H45=40),AND(H13=5,H54=50),AND(H13=6,H63=60),AND(H13=7,H72=70),AND(H13=8,H81=80),AND(H13=9,H90=90),AND(H13=10,H99=100))),VLOOKUP(K13-1,SortLookup!$A$13:$B$16,2,FALSE),"")</f>
        <v>#REF!</v>
      </c>
      <c r="J13" s="14" t="str">
        <f>IF(ISNA(VLOOKUP(F13,SortLookup!$A$1:$B$5,2,FALSE))," ",VLOOKUP(F13,SortLookup!$A$1:$B$5,2,FALSE))</f>
        <v> </v>
      </c>
      <c r="K13" s="20" t="str">
        <f>IF(ISNA(VLOOKUP(G13,SortLookup!$A$7:$B$11,2,FALSE))," ",VLOOKUP(G13,SortLookup!$A$7:$B$11,2,FALSE))</f>
        <v> </v>
      </c>
      <c r="L13" s="35">
        <f>M13+N13+O13</f>
        <v>215.32</v>
      </c>
      <c r="M13" s="36">
        <f>AC13+AP13+BB13+BN13+BZ13+CK13+CV13+DG13</f>
        <v>164.32</v>
      </c>
      <c r="N13" s="8">
        <f>AE13+AR13+BD13+BP13+CB13+CM13+CX13+DI13</f>
        <v>31</v>
      </c>
      <c r="O13" s="39">
        <f>P13/2</f>
        <v>20</v>
      </c>
      <c r="P13" s="40">
        <f>X13+AK13+AW13+BI13+BU13+CF13+CQ13+DB13</f>
        <v>40</v>
      </c>
      <c r="Q13" s="21">
        <v>17.74</v>
      </c>
      <c r="R13" s="1"/>
      <c r="S13" s="1"/>
      <c r="T13" s="1"/>
      <c r="U13" s="1"/>
      <c r="V13" s="1"/>
      <c r="W13" s="1"/>
      <c r="X13" s="2">
        <v>1</v>
      </c>
      <c r="Y13" s="2">
        <v>2</v>
      </c>
      <c r="Z13" s="2"/>
      <c r="AA13" s="2"/>
      <c r="AB13" s="22"/>
      <c r="AC13" s="7">
        <f>Q13+R13+S13+T13+U13+V13+W13</f>
        <v>17.74</v>
      </c>
      <c r="AD13" s="17">
        <f>X13/2</f>
        <v>0.5</v>
      </c>
      <c r="AE13" s="6">
        <f>(Y13*3)+(Z13*5)+(AA13*5)+(AB13*20)</f>
        <v>6</v>
      </c>
      <c r="AF13" s="18">
        <f>AC13+AD13+AE13</f>
        <v>24.24</v>
      </c>
      <c r="AG13" s="21">
        <v>34.42</v>
      </c>
      <c r="AH13" s="1"/>
      <c r="AI13" s="1"/>
      <c r="AJ13" s="1"/>
      <c r="AK13" s="2">
        <v>13</v>
      </c>
      <c r="AL13" s="2"/>
      <c r="AM13" s="2"/>
      <c r="AN13" s="2"/>
      <c r="AO13" s="2"/>
      <c r="AP13" s="7">
        <f>AG13+AH13+AI13+AJ13</f>
        <v>34.42</v>
      </c>
      <c r="AQ13" s="17">
        <f>AK13/2</f>
        <v>6.5</v>
      </c>
      <c r="AR13" s="6">
        <f>(AL13*3)+(AM13*5)+(AN13*5)+(AO13*20)</f>
        <v>0</v>
      </c>
      <c r="AS13" s="18">
        <f>AP13+AQ13+AR13</f>
        <v>40.92</v>
      </c>
      <c r="AT13" s="21">
        <v>34.92</v>
      </c>
      <c r="AU13" s="1"/>
      <c r="AV13" s="1"/>
      <c r="AW13" s="2">
        <v>13</v>
      </c>
      <c r="AX13" s="2">
        <v>4</v>
      </c>
      <c r="AY13" s="2">
        <v>1</v>
      </c>
      <c r="AZ13" s="2"/>
      <c r="BA13" s="2"/>
      <c r="BB13" s="7">
        <f>AT13+AU13+AV13</f>
        <v>34.92</v>
      </c>
      <c r="BC13" s="17">
        <f>AW13/2</f>
        <v>6.5</v>
      </c>
      <c r="BD13" s="6">
        <f>(AX13*3)+(AY13*5)+(AZ13*5)+(BA13*20)</f>
        <v>17</v>
      </c>
      <c r="BE13" s="18">
        <f>BB13+BC13+BD13</f>
        <v>58.42</v>
      </c>
      <c r="BF13" s="21">
        <v>77.24</v>
      </c>
      <c r="BG13" s="1"/>
      <c r="BH13" s="1"/>
      <c r="BI13" s="2">
        <v>13</v>
      </c>
      <c r="BJ13" s="2">
        <v>1</v>
      </c>
      <c r="BK13" s="2">
        <v>1</v>
      </c>
      <c r="BL13" s="2"/>
      <c r="BM13" s="2"/>
      <c r="BN13" s="7">
        <f>BF13+BG13+BH13</f>
        <v>77.24</v>
      </c>
      <c r="BO13" s="17">
        <f>BI13/2</f>
        <v>6.5</v>
      </c>
      <c r="BP13" s="6">
        <f>(BJ13*3)+(BK13*5)+(BL13*5)+(BM13*20)</f>
        <v>8</v>
      </c>
      <c r="BQ13" s="18">
        <f>BN13+BO13+BP13</f>
        <v>91.74</v>
      </c>
      <c r="BR13" s="21"/>
      <c r="BS13" s="1"/>
      <c r="BT13" s="1"/>
      <c r="BU13" s="2"/>
      <c r="BV13" s="2"/>
      <c r="BW13" s="2"/>
      <c r="BX13" s="2"/>
      <c r="BY13" s="2"/>
      <c r="BZ13" s="7">
        <f>BR13+BS13+BT13</f>
        <v>0</v>
      </c>
      <c r="CA13" s="17">
        <f>BU13/2</f>
        <v>0</v>
      </c>
      <c r="CB13" s="6">
        <f>(BV13*3)+(BW13*5)+(BX13*5)+(BY13*20)</f>
        <v>0</v>
      </c>
      <c r="CC13" s="18">
        <f>BZ13+CA13+CB13</f>
        <v>0</v>
      </c>
      <c r="CD13" s="21"/>
      <c r="CE13" s="1"/>
      <c r="CF13" s="2"/>
      <c r="CG13" s="2"/>
      <c r="CH13" s="2"/>
      <c r="CI13" s="2"/>
      <c r="CJ13" s="2"/>
      <c r="CK13" s="7">
        <f>CD13+CE13</f>
        <v>0</v>
      </c>
      <c r="CL13" s="17">
        <f>CF13/2</f>
        <v>0</v>
      </c>
      <c r="CM13" s="6">
        <f>(CG13*3)+(CH13*5)+(CI13*5)+(CJ13*20)</f>
        <v>0</v>
      </c>
      <c r="CN13" s="18">
        <f>CK13+CL13+CM13</f>
        <v>0</v>
      </c>
      <c r="CO13" s="21"/>
      <c r="CP13" s="1"/>
      <c r="CQ13" s="2"/>
      <c r="CR13" s="2"/>
      <c r="CS13" s="2"/>
      <c r="CT13" s="2"/>
      <c r="CU13" s="2"/>
      <c r="CV13" s="7">
        <f>CO13+CP13</f>
        <v>0</v>
      </c>
      <c r="CW13" s="17">
        <f>CQ13/2</f>
        <v>0</v>
      </c>
      <c r="CX13" s="6">
        <f>(CR13*3)+(CS13*5)+(CT13*5)+(CU13*20)</f>
        <v>0</v>
      </c>
      <c r="CY13" s="18">
        <f>CV13+CW13+CX13</f>
        <v>0</v>
      </c>
      <c r="CZ13" s="21"/>
      <c r="DA13" s="1"/>
      <c r="DB13" s="2"/>
      <c r="DC13" s="2"/>
      <c r="DD13" s="2"/>
      <c r="DE13" s="2"/>
      <c r="DF13" s="2"/>
      <c r="DG13" s="7">
        <f>CZ13+DA13</f>
        <v>0</v>
      </c>
      <c r="DH13" s="17">
        <f>DB13/2</f>
        <v>0</v>
      </c>
      <c r="DI13" s="6">
        <f>(DC13*3)+(DD13*5)+(DE13*5)+(DF13*20)</f>
        <v>0</v>
      </c>
      <c r="DJ13" s="18">
        <f>DG13+DH13+DI13</f>
        <v>0</v>
      </c>
    </row>
    <row r="14" spans="1:114" ht="12.75">
      <c r="A14" s="23">
        <v>12</v>
      </c>
      <c r="B14" s="60" t="s">
        <v>90</v>
      </c>
      <c r="C14" s="51"/>
      <c r="D14" s="51"/>
      <c r="E14" s="51"/>
      <c r="F14" s="62" t="s">
        <v>33</v>
      </c>
      <c r="G14" s="51"/>
      <c r="H14" s="19">
        <f>IF(AND(OR($H$2="Y",$I$2="Y"),J14&lt;5,K14&lt;5),IF(AND(J14=J13,K14=K13),H13+1,1),"")</f>
      </c>
      <c r="I14" s="15" t="e">
        <f>IF(AND($I$2="Y",K14&gt;0,OR(AND(H14=1,#REF!=10),AND(H14=2,H28=20),AND(H14=3,H37=30),AND(H14=4,H46=40),AND(H14=5,H55=50),AND(H14=6,H64=60),AND(H14=7,H73=70),AND(H14=8,H82=80),AND(H14=9,H91=90),AND(H14=10,H100=100))),VLOOKUP(K14-1,SortLookup!$A$13:$B$16,2,FALSE),"")</f>
        <v>#REF!</v>
      </c>
      <c r="J14" s="14">
        <f>IF(ISNA(VLOOKUP(F14,SortLookup!$A$1:$B$5,2,FALSE))," ",VLOOKUP(F14,SortLookup!$A$1:$B$5,2,FALSE))</f>
        <v>2</v>
      </c>
      <c r="K14" s="20" t="str">
        <f>IF(ISNA(VLOOKUP(G14,SortLookup!$A$7:$B$11,2,FALSE))," ",VLOOKUP(G14,SortLookup!$A$7:$B$11,2,FALSE))</f>
        <v> </v>
      </c>
      <c r="L14" s="35">
        <f>M14+N14+O14</f>
        <v>240.91</v>
      </c>
      <c r="M14" s="36">
        <f>AC14+AP14+BB14+BN14+BZ14+CK14+CV14+DG14</f>
        <v>194.41</v>
      </c>
      <c r="N14" s="8">
        <f>AE14+AR14+BD14+BP14+CB14+CM14+CX14+DI14</f>
        <v>33</v>
      </c>
      <c r="O14" s="39">
        <f>P14/2</f>
        <v>13.5</v>
      </c>
      <c r="P14" s="40">
        <f>X14+AK14+AW14+BI14+BU14+CF14+CQ14+DB14</f>
        <v>27</v>
      </c>
      <c r="Q14" s="21">
        <v>18.09</v>
      </c>
      <c r="R14" s="1"/>
      <c r="S14" s="1"/>
      <c r="T14" s="1"/>
      <c r="U14" s="1"/>
      <c r="V14" s="1"/>
      <c r="W14" s="1"/>
      <c r="X14" s="2">
        <v>2</v>
      </c>
      <c r="Y14" s="2"/>
      <c r="Z14" s="2"/>
      <c r="AA14" s="2"/>
      <c r="AB14" s="22"/>
      <c r="AC14" s="7">
        <f>Q14+R14+S14+T14+U14+V14+W14</f>
        <v>18.09</v>
      </c>
      <c r="AD14" s="17">
        <f>X14/2</f>
        <v>1</v>
      </c>
      <c r="AE14" s="6">
        <f>(Y14*3)+(Z14*5)+(AA14*5)+(AB14*20)</f>
        <v>0</v>
      </c>
      <c r="AF14" s="18">
        <f>AC14+AD14+AE14</f>
        <v>19.09</v>
      </c>
      <c r="AG14" s="21">
        <v>54.78</v>
      </c>
      <c r="AH14" s="1"/>
      <c r="AI14" s="1"/>
      <c r="AJ14" s="1"/>
      <c r="AK14" s="2">
        <v>4</v>
      </c>
      <c r="AL14" s="2">
        <v>2</v>
      </c>
      <c r="AM14" s="2"/>
      <c r="AN14" s="2"/>
      <c r="AO14" s="2"/>
      <c r="AP14" s="7">
        <f>AG14+AH14+AI14+AJ14</f>
        <v>54.78</v>
      </c>
      <c r="AQ14" s="17">
        <f>AK14/2</f>
        <v>2</v>
      </c>
      <c r="AR14" s="6">
        <f>(AL14*3)+(AM14*5)+(AN14*5)+(AO14*20)</f>
        <v>6</v>
      </c>
      <c r="AS14" s="18">
        <f>AP14+AQ14+AR14</f>
        <v>62.78</v>
      </c>
      <c r="AT14" s="21">
        <v>37.89</v>
      </c>
      <c r="AU14" s="1"/>
      <c r="AV14" s="1"/>
      <c r="AW14" s="2">
        <v>1</v>
      </c>
      <c r="AX14" s="2">
        <v>3</v>
      </c>
      <c r="AY14" s="2"/>
      <c r="AZ14" s="2">
        <v>1</v>
      </c>
      <c r="BA14" s="2"/>
      <c r="BB14" s="7">
        <f>AT14+AU14+AV14</f>
        <v>37.89</v>
      </c>
      <c r="BC14" s="17">
        <f>AW14/2</f>
        <v>0.5</v>
      </c>
      <c r="BD14" s="6">
        <f>(AX14*3)+(AY14*5)+(AZ14*5)+(BA14*20)</f>
        <v>14</v>
      </c>
      <c r="BE14" s="18">
        <f>BB14+BC14+BD14</f>
        <v>52.39</v>
      </c>
      <c r="BF14" s="21">
        <v>83.65</v>
      </c>
      <c r="BG14" s="1"/>
      <c r="BH14" s="1"/>
      <c r="BI14" s="2">
        <v>20</v>
      </c>
      <c r="BJ14" s="2">
        <v>1</v>
      </c>
      <c r="BK14" s="2">
        <v>2</v>
      </c>
      <c r="BL14" s="2"/>
      <c r="BM14" s="2"/>
      <c r="BN14" s="7">
        <f>BF14+BG14+BH14</f>
        <v>83.65</v>
      </c>
      <c r="BO14" s="17">
        <f>BI14/2</f>
        <v>10</v>
      </c>
      <c r="BP14" s="6">
        <f>(BJ14*3)+(BK14*5)+(BL14*5)+(BM14*20)</f>
        <v>13</v>
      </c>
      <c r="BQ14" s="18">
        <f>BN14+BO14+BP14</f>
        <v>106.65</v>
      </c>
      <c r="BR14" s="21"/>
      <c r="BS14" s="1"/>
      <c r="BT14" s="1"/>
      <c r="BU14" s="2"/>
      <c r="BV14" s="2"/>
      <c r="BW14" s="2"/>
      <c r="BX14" s="2"/>
      <c r="BY14" s="2"/>
      <c r="BZ14" s="7">
        <f>BR14+BS14+BT14</f>
        <v>0</v>
      </c>
      <c r="CA14" s="17">
        <f>BU14/2</f>
        <v>0</v>
      </c>
      <c r="CB14" s="6">
        <f>(BV14*3)+(BW14*5)+(BX14*5)+(BY14*20)</f>
        <v>0</v>
      </c>
      <c r="CC14" s="18">
        <f>BZ14+CA14+CB14</f>
        <v>0</v>
      </c>
      <c r="CD14" s="21"/>
      <c r="CE14" s="1"/>
      <c r="CF14" s="2"/>
      <c r="CG14" s="2"/>
      <c r="CH14" s="2"/>
      <c r="CI14" s="2"/>
      <c r="CJ14" s="2"/>
      <c r="CK14" s="7">
        <f>CD14+CE14</f>
        <v>0</v>
      </c>
      <c r="CL14" s="17">
        <f>CF14/2</f>
        <v>0</v>
      </c>
      <c r="CM14" s="6">
        <f>(CG14*3)+(CH14*5)+(CI14*5)+(CJ14*20)</f>
        <v>0</v>
      </c>
      <c r="CN14" s="18">
        <f>CK14+CL14+CM14</f>
        <v>0</v>
      </c>
      <c r="CO14" s="21"/>
      <c r="CP14" s="1"/>
      <c r="CQ14" s="2"/>
      <c r="CR14" s="2"/>
      <c r="CS14" s="2"/>
      <c r="CT14" s="2"/>
      <c r="CU14" s="2"/>
      <c r="CV14" s="7">
        <f>CO14+CP14</f>
        <v>0</v>
      </c>
      <c r="CW14" s="17">
        <f>CQ14/2</f>
        <v>0</v>
      </c>
      <c r="CX14" s="6">
        <f>(CR14*3)+(CS14*5)+(CT14*5)+(CU14*20)</f>
        <v>0</v>
      </c>
      <c r="CY14" s="18">
        <f>CV14+CW14+CX14</f>
        <v>0</v>
      </c>
      <c r="CZ14" s="21"/>
      <c r="DA14" s="1"/>
      <c r="DB14" s="2"/>
      <c r="DC14" s="2"/>
      <c r="DD14" s="2"/>
      <c r="DE14" s="2"/>
      <c r="DF14" s="2"/>
      <c r="DG14" s="7">
        <f>CZ14+DA14</f>
        <v>0</v>
      </c>
      <c r="DH14" s="17">
        <f>DB14/2</f>
        <v>0</v>
      </c>
      <c r="DI14" s="6">
        <f>(DC14*3)+(DD14*5)+(DE14*5)+(DF14*20)</f>
        <v>0</v>
      </c>
      <c r="DJ14" s="18">
        <f>DG14+DH14+DI14</f>
        <v>0</v>
      </c>
    </row>
    <row r="15" spans="1:114" ht="12.75">
      <c r="A15" s="23">
        <v>13</v>
      </c>
      <c r="B15" s="60" t="s">
        <v>89</v>
      </c>
      <c r="C15" s="51"/>
      <c r="D15" s="51"/>
      <c r="E15" s="51"/>
      <c r="F15" s="61" t="s">
        <v>31</v>
      </c>
      <c r="G15" s="51"/>
      <c r="H15" s="19">
        <f>IF(AND(OR($H$2="Y",$I$2="Y"),J15&lt;5,K15&lt;5),IF(AND(J15=#REF!,K15=#REF!),#REF!+1,1),"")</f>
      </c>
      <c r="I15" s="15">
        <f>IF(AND($I$2="Y",K15&gt;0,OR(AND(H15=1,H17=10),AND(H15=2,H29=20),AND(H15=3,H38=30),AND(H15=4,H47=40),AND(H15=5,H56=50),AND(H15=6,H65=60),AND(H15=7,H74=70),AND(H15=8,H83=80),AND(H15=9,H92=90),AND(H15=10,H101=100))),VLOOKUP(K15-1,SortLookup!$A$13:$B$16,2,FALSE),"")</f>
      </c>
      <c r="J15" s="14">
        <f>IF(ISNA(VLOOKUP(F15,SortLookup!$A$1:$B$5,2,FALSE))," ",VLOOKUP(F15,SortLookup!$A$1:$B$5,2,FALSE))</f>
        <v>0</v>
      </c>
      <c r="K15" s="20" t="str">
        <f>IF(ISNA(VLOOKUP(G15,SortLookup!$A$7:$B$11,2,FALSE))," ",VLOOKUP(G15,SortLookup!$A$7:$B$11,2,FALSE))</f>
        <v> </v>
      </c>
      <c r="L15" s="35">
        <f>M15+N15+O15</f>
        <v>248.1</v>
      </c>
      <c r="M15" s="36">
        <f>AC15+AP15+BB15+BN15+BZ15+CK15+CV15+DG15</f>
        <v>219.6</v>
      </c>
      <c r="N15" s="8">
        <f>AE15+AR15+BD15+BP15+CB15+CM15+CX15+DI15</f>
        <v>16</v>
      </c>
      <c r="O15" s="39">
        <f>P15/2</f>
        <v>12.5</v>
      </c>
      <c r="P15" s="40">
        <f>X15+AK15+AW15+BI15+BU15+CF15+CQ15+DB15</f>
        <v>25</v>
      </c>
      <c r="Q15" s="21">
        <v>17.6</v>
      </c>
      <c r="R15" s="1"/>
      <c r="S15" s="1"/>
      <c r="T15" s="1"/>
      <c r="U15" s="1"/>
      <c r="V15" s="1"/>
      <c r="W15" s="1"/>
      <c r="X15" s="2">
        <v>3</v>
      </c>
      <c r="Y15" s="2">
        <v>1</v>
      </c>
      <c r="Z15" s="2"/>
      <c r="AA15" s="2"/>
      <c r="AB15" s="22"/>
      <c r="AC15" s="7">
        <f>Q15+R15+S15+T15+U15+V15+W15</f>
        <v>17.6</v>
      </c>
      <c r="AD15" s="17">
        <f>X15/2</f>
        <v>1.5</v>
      </c>
      <c r="AE15" s="6">
        <f>(Y15*3)+(Z15*5)+(AA15*5)+(AB15*20)</f>
        <v>3</v>
      </c>
      <c r="AF15" s="18">
        <f>AC15+AD15+AE15</f>
        <v>22.1</v>
      </c>
      <c r="AG15" s="21">
        <v>66.09</v>
      </c>
      <c r="AH15" s="1"/>
      <c r="AI15" s="1"/>
      <c r="AJ15" s="1"/>
      <c r="AK15" s="2">
        <v>17</v>
      </c>
      <c r="AL15" s="2"/>
      <c r="AM15" s="2">
        <v>1</v>
      </c>
      <c r="AN15" s="2"/>
      <c r="AO15" s="2"/>
      <c r="AP15" s="7">
        <f>AG15+AH15+AI15+AJ15</f>
        <v>66.09</v>
      </c>
      <c r="AQ15" s="17">
        <f>AK15/2</f>
        <v>8.5</v>
      </c>
      <c r="AR15" s="6">
        <f>(AL15*3)+(AM15*5)+(AN15*5)+(AO15*20)</f>
        <v>5</v>
      </c>
      <c r="AS15" s="18">
        <f>AP15+AQ15+AR15</f>
        <v>79.59</v>
      </c>
      <c r="AT15" s="21">
        <v>42.08</v>
      </c>
      <c r="AU15" s="1"/>
      <c r="AV15" s="1"/>
      <c r="AW15" s="2"/>
      <c r="AX15" s="2">
        <v>1</v>
      </c>
      <c r="AY15" s="2"/>
      <c r="AZ15" s="2"/>
      <c r="BA15" s="2"/>
      <c r="BB15" s="7">
        <f>AT15+AU15+AV15</f>
        <v>42.08</v>
      </c>
      <c r="BC15" s="17">
        <f>AW15/2</f>
        <v>0</v>
      </c>
      <c r="BD15" s="6">
        <f>(AX15*3)+(AY15*5)+(AZ15*5)+(BA15*20)</f>
        <v>3</v>
      </c>
      <c r="BE15" s="18">
        <f>BB15+BC15+BD15</f>
        <v>45.08</v>
      </c>
      <c r="BF15" s="21">
        <v>93.83</v>
      </c>
      <c r="BG15" s="1"/>
      <c r="BH15" s="1"/>
      <c r="BI15" s="2">
        <v>5</v>
      </c>
      <c r="BJ15" s="2"/>
      <c r="BK15" s="2"/>
      <c r="BL15" s="2">
        <v>1</v>
      </c>
      <c r="BM15" s="2"/>
      <c r="BN15" s="7">
        <f>BF15+BG15+BH15</f>
        <v>93.83</v>
      </c>
      <c r="BO15" s="17">
        <f>BI15/2</f>
        <v>2.5</v>
      </c>
      <c r="BP15" s="6">
        <f>(BJ15*3)+(BK15*5)+(BL15*5)+(BM15*20)</f>
        <v>5</v>
      </c>
      <c r="BQ15" s="18">
        <f>BN15+BO15+BP15</f>
        <v>101.33</v>
      </c>
      <c r="BR15" s="21"/>
      <c r="BS15" s="1"/>
      <c r="BT15" s="1"/>
      <c r="BU15" s="2"/>
      <c r="BV15" s="2"/>
      <c r="BW15" s="2"/>
      <c r="BX15" s="2"/>
      <c r="BY15" s="2"/>
      <c r="BZ15" s="7">
        <f>BR15+BS15+BT15</f>
        <v>0</v>
      </c>
      <c r="CA15" s="17">
        <f>BU15/2</f>
        <v>0</v>
      </c>
      <c r="CB15" s="6">
        <f>(BV15*3)+(BW15*5)+(BX15*5)+(BY15*20)</f>
        <v>0</v>
      </c>
      <c r="CC15" s="18">
        <f>BZ15+CA15+CB15</f>
        <v>0</v>
      </c>
      <c r="CD15" s="21"/>
      <c r="CE15" s="1"/>
      <c r="CF15" s="2"/>
      <c r="CG15" s="2"/>
      <c r="CH15" s="2"/>
      <c r="CI15" s="2"/>
      <c r="CJ15" s="2"/>
      <c r="CK15" s="7">
        <f>CD15+CE15</f>
        <v>0</v>
      </c>
      <c r="CL15" s="17">
        <f>CF15/2</f>
        <v>0</v>
      </c>
      <c r="CM15" s="6">
        <f>(CG15*3)+(CH15*5)+(CI15*5)+(CJ15*20)</f>
        <v>0</v>
      </c>
      <c r="CN15" s="18">
        <f>CK15+CL15+CM15</f>
        <v>0</v>
      </c>
      <c r="CO15" s="21"/>
      <c r="CP15" s="1"/>
      <c r="CQ15" s="2"/>
      <c r="CR15" s="2"/>
      <c r="CS15" s="2"/>
      <c r="CT15" s="2"/>
      <c r="CU15" s="2"/>
      <c r="CV15" s="7">
        <f>CO15+CP15</f>
        <v>0</v>
      </c>
      <c r="CW15" s="17">
        <f>CQ15/2</f>
        <v>0</v>
      </c>
      <c r="CX15" s="6">
        <f>(CR15*3)+(CS15*5)+(CT15*5)+(CU15*20)</f>
        <v>0</v>
      </c>
      <c r="CY15" s="18">
        <f>CV15+CW15+CX15</f>
        <v>0</v>
      </c>
      <c r="CZ15" s="21"/>
      <c r="DA15" s="1"/>
      <c r="DB15" s="2"/>
      <c r="DC15" s="2"/>
      <c r="DD15" s="2"/>
      <c r="DE15" s="2"/>
      <c r="DF15" s="2"/>
      <c r="DG15" s="7">
        <f>CZ15+DA15</f>
        <v>0</v>
      </c>
      <c r="DH15" s="17">
        <f>DB15/2</f>
        <v>0</v>
      </c>
      <c r="DI15" s="6">
        <f>(DC15*3)+(DD15*5)+(DE15*5)+(DF15*20)</f>
        <v>0</v>
      </c>
      <c r="DJ15" s="18">
        <f>DG15+DH15+DI15</f>
        <v>0</v>
      </c>
    </row>
    <row r="16" spans="1:114" ht="12.75">
      <c r="A16" s="23"/>
      <c r="B16" s="60"/>
      <c r="C16" s="51"/>
      <c r="D16" s="51"/>
      <c r="E16" s="51"/>
      <c r="F16" s="62"/>
      <c r="G16" s="51"/>
      <c r="H16" s="19"/>
      <c r="I16" s="15"/>
      <c r="J16" s="14"/>
      <c r="K16" s="20"/>
      <c r="L16" s="35"/>
      <c r="M16" s="36"/>
      <c r="N16" s="8"/>
      <c r="O16" s="39"/>
      <c r="P16" s="40"/>
      <c r="Q16" s="21"/>
      <c r="R16" s="1"/>
      <c r="S16" s="1"/>
      <c r="T16" s="1"/>
      <c r="U16" s="1"/>
      <c r="V16" s="1"/>
      <c r="W16" s="1"/>
      <c r="X16" s="2"/>
      <c r="Y16" s="2"/>
      <c r="Z16" s="2"/>
      <c r="AA16" s="2"/>
      <c r="AB16" s="22"/>
      <c r="AC16" s="7"/>
      <c r="AD16" s="17"/>
      <c r="AE16" s="6"/>
      <c r="AF16" s="18"/>
      <c r="AG16" s="21"/>
      <c r="AH16" s="1"/>
      <c r="AI16" s="1"/>
      <c r="AJ16" s="1"/>
      <c r="AK16" s="2"/>
      <c r="AL16" s="2"/>
      <c r="AM16" s="2"/>
      <c r="AN16" s="2"/>
      <c r="AO16" s="2"/>
      <c r="AP16" s="7"/>
      <c r="AQ16" s="17"/>
      <c r="AR16" s="6"/>
      <c r="AS16" s="18"/>
      <c r="AT16" s="21"/>
      <c r="AU16" s="1"/>
      <c r="AV16" s="1"/>
      <c r="AW16" s="2"/>
      <c r="AX16" s="2"/>
      <c r="AY16" s="2"/>
      <c r="AZ16" s="2"/>
      <c r="BA16" s="2"/>
      <c r="BB16" s="7"/>
      <c r="BC16" s="17"/>
      <c r="BD16" s="6"/>
      <c r="BE16" s="18"/>
      <c r="BF16" s="21"/>
      <c r="BG16" s="1"/>
      <c r="BH16" s="1"/>
      <c r="BI16" s="2"/>
      <c r="BJ16" s="2"/>
      <c r="BK16" s="2"/>
      <c r="BL16" s="2"/>
      <c r="BM16" s="2"/>
      <c r="BN16" s="7"/>
      <c r="BO16" s="17"/>
      <c r="BP16" s="6"/>
      <c r="BQ16" s="18"/>
      <c r="BR16" s="21"/>
      <c r="BS16" s="1"/>
      <c r="BT16" s="1"/>
      <c r="BU16" s="2"/>
      <c r="BV16" s="2"/>
      <c r="BW16" s="2"/>
      <c r="BX16" s="2"/>
      <c r="BY16" s="2"/>
      <c r="BZ16" s="7"/>
      <c r="CA16" s="17"/>
      <c r="CB16" s="6"/>
      <c r="CC16" s="18"/>
      <c r="CD16" s="21"/>
      <c r="CE16" s="1"/>
      <c r="CF16" s="2"/>
      <c r="CG16" s="2"/>
      <c r="CH16" s="2"/>
      <c r="CI16" s="2"/>
      <c r="CJ16" s="2"/>
      <c r="CK16" s="7"/>
      <c r="CL16" s="17"/>
      <c r="CM16" s="6"/>
      <c r="CN16" s="18"/>
      <c r="CO16" s="21"/>
      <c r="CP16" s="1"/>
      <c r="CQ16" s="2"/>
      <c r="CR16" s="2"/>
      <c r="CS16" s="2"/>
      <c r="CT16" s="2"/>
      <c r="CU16" s="2"/>
      <c r="CV16" s="7"/>
      <c r="CW16" s="17"/>
      <c r="CX16" s="6"/>
      <c r="CY16" s="18"/>
      <c r="CZ16" s="21"/>
      <c r="DA16" s="1"/>
      <c r="DB16" s="2"/>
      <c r="DC16" s="2"/>
      <c r="DD16" s="2"/>
      <c r="DE16" s="2"/>
      <c r="DF16" s="2"/>
      <c r="DG16" s="7"/>
      <c r="DH16" s="17"/>
      <c r="DI16" s="6"/>
      <c r="DJ16" s="18"/>
    </row>
    <row r="17" spans="1:114" ht="12.75">
      <c r="A17" s="23"/>
      <c r="B17" s="60" t="s">
        <v>100</v>
      </c>
      <c r="C17" s="51"/>
      <c r="D17" s="51"/>
      <c r="E17" s="51"/>
      <c r="F17" s="62" t="s">
        <v>86</v>
      </c>
      <c r="G17" s="51"/>
      <c r="H17" s="19">
        <f>IF(AND(OR($H$2="Y",$I$2="Y"),J17&lt;5,K17&lt;5),IF(AND(J17=J15,K17=K15),H15+1,1),"")</f>
      </c>
      <c r="I17" s="15" t="e">
        <f>IF(AND($I$2="Y",K17&gt;0,OR(AND(H17=1,#REF!=10),AND(H17=2,H30=20),AND(H17=3,H39=30),AND(H17=4,H48=40),AND(H17=5,H57=50),AND(H17=6,H66=60),AND(H17=7,H75=70),AND(H17=8,H84=80),AND(H17=9,H93=90),AND(H17=10,H102=100))),VLOOKUP(K17-1,SortLookup!$A$13:$B$16,2,FALSE),"")</f>
        <v>#REF!</v>
      </c>
      <c r="J17" s="14" t="str">
        <f>IF(ISNA(VLOOKUP(F17,SortLookup!$A$1:$B$5,2,FALSE))," ",VLOOKUP(F17,SortLookup!$A$1:$B$5,2,FALSE))</f>
        <v> </v>
      </c>
      <c r="K17" s="20" t="str">
        <f>IF(ISNA(VLOOKUP(G17,SortLookup!$A$7:$B$11,2,FALSE))," ",VLOOKUP(G17,SortLookup!$A$7:$B$11,2,FALSE))</f>
        <v> </v>
      </c>
      <c r="L17" s="35">
        <f>M17+N17+O17</f>
        <v>123.25</v>
      </c>
      <c r="M17" s="36">
        <f>AC17+AP17+BB17+BN17+BZ17+CK17+CV17+DG17</f>
        <v>100.75</v>
      </c>
      <c r="N17" s="8">
        <f>AE17+AR17+BD17+BP17+CB17+CM17+CX17+DI17</f>
        <v>10</v>
      </c>
      <c r="O17" s="39">
        <f>P17/2</f>
        <v>12.5</v>
      </c>
      <c r="P17" s="40">
        <f>X17+AK17+AW17+BI17+BU17+CF17+CQ17+DB17</f>
        <v>25</v>
      </c>
      <c r="Q17" s="21">
        <v>12.38</v>
      </c>
      <c r="R17" s="1"/>
      <c r="S17" s="1"/>
      <c r="T17" s="1"/>
      <c r="U17" s="1"/>
      <c r="V17" s="1"/>
      <c r="W17" s="1"/>
      <c r="X17" s="2"/>
      <c r="Y17" s="2"/>
      <c r="Z17" s="2">
        <v>1</v>
      </c>
      <c r="AA17" s="2"/>
      <c r="AB17" s="22"/>
      <c r="AC17" s="7">
        <f>Q17+R17+S17+T17+U17+V17+W17</f>
        <v>12.38</v>
      </c>
      <c r="AD17" s="17">
        <f>X17/2</f>
        <v>0</v>
      </c>
      <c r="AE17" s="6">
        <f>(Y17*3)+(Z17*5)+(AA17*5)+(AB17*20)</f>
        <v>5</v>
      </c>
      <c r="AF17" s="18">
        <f>AC17+AD17+AE17</f>
        <v>17.38</v>
      </c>
      <c r="AG17" s="21">
        <v>21.05</v>
      </c>
      <c r="AH17" s="1"/>
      <c r="AI17" s="1"/>
      <c r="AJ17" s="1"/>
      <c r="AK17" s="2">
        <v>9</v>
      </c>
      <c r="AL17" s="2"/>
      <c r="AM17" s="2">
        <v>1</v>
      </c>
      <c r="AN17" s="2"/>
      <c r="AO17" s="2"/>
      <c r="AP17" s="7">
        <f>AG17+AH17+AI17+AJ17</f>
        <v>21.05</v>
      </c>
      <c r="AQ17" s="17">
        <f>AK17/2</f>
        <v>4.5</v>
      </c>
      <c r="AR17" s="6">
        <f>(AL17*3)+(AM17*5)+(AN17*5)+(AO17*20)</f>
        <v>5</v>
      </c>
      <c r="AS17" s="18">
        <f>AP17+AQ17+AR17</f>
        <v>30.55</v>
      </c>
      <c r="AT17" s="21">
        <v>25.09</v>
      </c>
      <c r="AU17" s="1"/>
      <c r="AV17" s="1"/>
      <c r="AW17" s="2">
        <v>8</v>
      </c>
      <c r="AX17" s="2"/>
      <c r="AY17" s="2"/>
      <c r="AZ17" s="2"/>
      <c r="BA17" s="2"/>
      <c r="BB17" s="7">
        <f>AT17+AU17+AV17</f>
        <v>25.09</v>
      </c>
      <c r="BC17" s="17">
        <f>AW17/2</f>
        <v>4</v>
      </c>
      <c r="BD17" s="6">
        <f>(AX17*3)+(AY17*5)+(AZ17*5)+(BA17*20)</f>
        <v>0</v>
      </c>
      <c r="BE17" s="18">
        <f>BB17+BC17+BD17</f>
        <v>29.09</v>
      </c>
      <c r="BF17" s="21">
        <v>42.23</v>
      </c>
      <c r="BG17" s="1"/>
      <c r="BH17" s="1"/>
      <c r="BI17" s="2">
        <v>8</v>
      </c>
      <c r="BJ17" s="2"/>
      <c r="BK17" s="2"/>
      <c r="BL17" s="2"/>
      <c r="BM17" s="2"/>
      <c r="BN17" s="7">
        <f>BF17+BG17+BH17</f>
        <v>42.23</v>
      </c>
      <c r="BO17" s="17">
        <f>BI17/2</f>
        <v>4</v>
      </c>
      <c r="BP17" s="6">
        <f>(BJ17*3)+(BK17*5)+(BL17*5)+(BM17*20)</f>
        <v>0</v>
      </c>
      <c r="BQ17" s="18">
        <f>BN17+BO17+BP17</f>
        <v>46.23</v>
      </c>
      <c r="BR17" s="21"/>
      <c r="BS17" s="1"/>
      <c r="BT17" s="1"/>
      <c r="BU17" s="2"/>
      <c r="BV17" s="2"/>
      <c r="BW17" s="2"/>
      <c r="BX17" s="2"/>
      <c r="BY17" s="2"/>
      <c r="BZ17" s="7">
        <f>BR17+BS17+BT17</f>
        <v>0</v>
      </c>
      <c r="CA17" s="17">
        <f>BU17/2</f>
        <v>0</v>
      </c>
      <c r="CB17" s="6">
        <f>(BV17*3)+(BW17*5)+(BX17*5)+(BY17*20)</f>
        <v>0</v>
      </c>
      <c r="CC17" s="18">
        <f>BZ17+CA17+CB17</f>
        <v>0</v>
      </c>
      <c r="CD17" s="21"/>
      <c r="CE17" s="1"/>
      <c r="CF17" s="2"/>
      <c r="CG17" s="2"/>
      <c r="CH17" s="2"/>
      <c r="CI17" s="2"/>
      <c r="CJ17" s="2"/>
      <c r="CK17" s="7">
        <f>CD17+CE17</f>
        <v>0</v>
      </c>
      <c r="CL17" s="17">
        <f>CF17/2</f>
        <v>0</v>
      </c>
      <c r="CM17" s="6">
        <f>(CG17*3)+(CH17*5)+(CI17*5)+(CJ17*20)</f>
        <v>0</v>
      </c>
      <c r="CN17" s="18">
        <f>CK17+CL17+CM17</f>
        <v>0</v>
      </c>
      <c r="CO17" s="21"/>
      <c r="CP17" s="1"/>
      <c r="CQ17" s="2"/>
      <c r="CR17" s="2"/>
      <c r="CS17" s="2"/>
      <c r="CT17" s="2"/>
      <c r="CU17" s="2"/>
      <c r="CV17" s="7">
        <f>CO17+CP17</f>
        <v>0</v>
      </c>
      <c r="CW17" s="17">
        <f>CQ17/2</f>
        <v>0</v>
      </c>
      <c r="CX17" s="6">
        <f>(CR17*3)+(CS17*5)+(CT17*5)+(CU17*20)</f>
        <v>0</v>
      </c>
      <c r="CY17" s="18">
        <f>CV17+CW17+CX17</f>
        <v>0</v>
      </c>
      <c r="CZ17" s="21"/>
      <c r="DA17" s="1"/>
      <c r="DB17" s="2"/>
      <c r="DC17" s="2"/>
      <c r="DD17" s="2"/>
      <c r="DE17" s="2"/>
      <c r="DF17" s="2"/>
      <c r="DG17" s="7">
        <f>CZ17+DA17</f>
        <v>0</v>
      </c>
      <c r="DH17" s="17">
        <f>DB17/2</f>
        <v>0</v>
      </c>
      <c r="DI17" s="6">
        <f>(DC17*3)+(DD17*5)+(DE17*5)+(DF17*20)</f>
        <v>0</v>
      </c>
      <c r="DJ17" s="18">
        <f>DG17+DH17+DI17</f>
        <v>0</v>
      </c>
    </row>
    <row r="18" spans="1:114" ht="12.75">
      <c r="A18" s="23"/>
      <c r="B18" s="60" t="s">
        <v>99</v>
      </c>
      <c r="C18" s="51"/>
      <c r="D18" s="51"/>
      <c r="E18" s="51"/>
      <c r="F18" s="62" t="s">
        <v>86</v>
      </c>
      <c r="G18" s="51"/>
      <c r="H18" s="19">
        <f>IF(AND(OR($H$2="Y",$I$2="Y"),J18&lt;5,K18&lt;5),IF(AND(J18=J17,K18=K17),H17+1,1),"")</f>
      </c>
      <c r="I18" s="15" t="e">
        <f>IF(AND($I$2="Y",K18&gt;0,OR(AND(H18=1,#REF!=10),AND(H18=2,H28=20),AND(H18=3,H40=30),AND(H18=4,H49=40),AND(H18=5,H58=50),AND(H18=6,H67=60),AND(H18=7,H76=70),AND(H18=8,H85=80),AND(H18=9,H94=90),AND(H18=10,H103=100))),VLOOKUP(K18-1,SortLookup!$A$13:$B$16,2,FALSE),"")</f>
        <v>#REF!</v>
      </c>
      <c r="J18" s="14" t="str">
        <f>IF(ISNA(VLOOKUP(F18,SortLookup!$A$1:$B$5,2,FALSE))," ",VLOOKUP(F18,SortLookup!$A$1:$B$5,2,FALSE))</f>
        <v> </v>
      </c>
      <c r="K18" s="20" t="str">
        <f>IF(ISNA(VLOOKUP(G18,SortLookup!$A$7:$B$11,2,FALSE))," ",VLOOKUP(G18,SortLookup!$A$7:$B$11,2,FALSE))</f>
        <v> </v>
      </c>
      <c r="L18" s="35">
        <f>M18+N18+O18</f>
        <v>159.79</v>
      </c>
      <c r="M18" s="36">
        <f>AC18+AP18+BB18+BN18+BZ18+CK18+CV18+DG18</f>
        <v>141.29</v>
      </c>
      <c r="N18" s="8">
        <f>AE18+AR18+BD18+BP18+CB18+CM18+CX18+DI18</f>
        <v>8</v>
      </c>
      <c r="O18" s="39">
        <f>P18/2</f>
        <v>10.5</v>
      </c>
      <c r="P18" s="40">
        <f>X18+AK18+AW18+BI18+BU18+CF18+CQ18+DB18</f>
        <v>21</v>
      </c>
      <c r="Q18" s="21">
        <v>14.94</v>
      </c>
      <c r="R18" s="1"/>
      <c r="S18" s="1"/>
      <c r="T18" s="1"/>
      <c r="U18" s="1"/>
      <c r="V18" s="1"/>
      <c r="W18" s="1"/>
      <c r="X18" s="2">
        <v>8</v>
      </c>
      <c r="Y18" s="2"/>
      <c r="Z18" s="2">
        <v>1</v>
      </c>
      <c r="AA18" s="2"/>
      <c r="AB18" s="22"/>
      <c r="AC18" s="7">
        <f>Q18+R18+S18+T18+U18+V18+W18</f>
        <v>14.94</v>
      </c>
      <c r="AD18" s="17">
        <f>X18/2</f>
        <v>4</v>
      </c>
      <c r="AE18" s="6">
        <f>(Y18*3)+(Z18*5)+(AA18*5)+(AB18*20)</f>
        <v>5</v>
      </c>
      <c r="AF18" s="18">
        <f>AC18+AD18+AE18</f>
        <v>23.94</v>
      </c>
      <c r="AG18" s="21">
        <v>40.95</v>
      </c>
      <c r="AH18" s="1"/>
      <c r="AI18" s="1"/>
      <c r="AJ18" s="1"/>
      <c r="AK18" s="2">
        <v>8</v>
      </c>
      <c r="AL18" s="2">
        <v>1</v>
      </c>
      <c r="AM18" s="2"/>
      <c r="AN18" s="2"/>
      <c r="AO18" s="2"/>
      <c r="AP18" s="7">
        <f>AG18+AH18+AI18+AJ18</f>
        <v>40.95</v>
      </c>
      <c r="AQ18" s="17">
        <f>AK18/2</f>
        <v>4</v>
      </c>
      <c r="AR18" s="6">
        <f>(AL18*3)+(AM18*5)+(AN18*5)+(AO18*20)</f>
        <v>3</v>
      </c>
      <c r="AS18" s="18">
        <f>AP18+AQ18+AR18</f>
        <v>47.95</v>
      </c>
      <c r="AT18" s="21">
        <v>30.55</v>
      </c>
      <c r="AU18" s="1"/>
      <c r="AV18" s="1"/>
      <c r="AW18" s="2"/>
      <c r="AX18" s="2"/>
      <c r="AY18" s="2"/>
      <c r="AZ18" s="2"/>
      <c r="BA18" s="2"/>
      <c r="BB18" s="7">
        <f>AT18+AU18+AV18</f>
        <v>30.55</v>
      </c>
      <c r="BC18" s="17">
        <f>AW18/2</f>
        <v>0</v>
      </c>
      <c r="BD18" s="6">
        <f>(AX18*3)+(AY18*5)+(AZ18*5)+(BA18*20)</f>
        <v>0</v>
      </c>
      <c r="BE18" s="18">
        <f>BB18+BC18+BD18</f>
        <v>30.55</v>
      </c>
      <c r="BF18" s="21">
        <v>54.85</v>
      </c>
      <c r="BG18" s="1"/>
      <c r="BH18" s="1"/>
      <c r="BI18" s="2">
        <v>5</v>
      </c>
      <c r="BJ18" s="2"/>
      <c r="BK18" s="2"/>
      <c r="BL18" s="2"/>
      <c r="BM18" s="2"/>
      <c r="BN18" s="7">
        <f>BF18+BG18+BH18</f>
        <v>54.85</v>
      </c>
      <c r="BO18" s="17">
        <f>BI18/2</f>
        <v>2.5</v>
      </c>
      <c r="BP18" s="6">
        <f>(BJ18*3)+(BK18*5)+(BL18*5)+(BM18*20)</f>
        <v>0</v>
      </c>
      <c r="BQ18" s="18">
        <f>BN18+BO18+BP18</f>
        <v>57.35</v>
      </c>
      <c r="BR18" s="21"/>
      <c r="BS18" s="1"/>
      <c r="BT18" s="1"/>
      <c r="BU18" s="2"/>
      <c r="BV18" s="2"/>
      <c r="BW18" s="2"/>
      <c r="BX18" s="2"/>
      <c r="BY18" s="2"/>
      <c r="BZ18" s="7">
        <f>BR18+BS18+BT18</f>
        <v>0</v>
      </c>
      <c r="CA18" s="17">
        <f>BU18/2</f>
        <v>0</v>
      </c>
      <c r="CB18" s="6">
        <f>(BV18*3)+(BW18*5)+(BX18*5)+(BY18*20)</f>
        <v>0</v>
      </c>
      <c r="CC18" s="18">
        <f>BZ18+CA18+CB18</f>
        <v>0</v>
      </c>
      <c r="CD18" s="21"/>
      <c r="CE18" s="1"/>
      <c r="CF18" s="2"/>
      <c r="CG18" s="2"/>
      <c r="CH18" s="2"/>
      <c r="CI18" s="2"/>
      <c r="CJ18" s="2"/>
      <c r="CK18" s="7">
        <f>CD18+CE18</f>
        <v>0</v>
      </c>
      <c r="CL18" s="17">
        <f>CF18/2</f>
        <v>0</v>
      </c>
      <c r="CM18" s="6">
        <f>(CG18*3)+(CH18*5)+(CI18*5)+(CJ18*20)</f>
        <v>0</v>
      </c>
      <c r="CN18" s="18">
        <f>CK18+CL18+CM18</f>
        <v>0</v>
      </c>
      <c r="CO18" s="21"/>
      <c r="CP18" s="1"/>
      <c r="CQ18" s="2"/>
      <c r="CR18" s="2"/>
      <c r="CS18" s="2"/>
      <c r="CT18" s="2"/>
      <c r="CU18" s="2"/>
      <c r="CV18" s="7">
        <f>CO18+CP18</f>
        <v>0</v>
      </c>
      <c r="CW18" s="17">
        <f>CQ18/2</f>
        <v>0</v>
      </c>
      <c r="CX18" s="6">
        <f>(CR18*3)+(CS18*5)+(CT18*5)+(CU18*20)</f>
        <v>0</v>
      </c>
      <c r="CY18" s="18">
        <f>CV18+CW18+CX18</f>
        <v>0</v>
      </c>
      <c r="CZ18" s="21"/>
      <c r="DA18" s="1"/>
      <c r="DB18" s="2"/>
      <c r="DC18" s="2"/>
      <c r="DD18" s="2"/>
      <c r="DE18" s="2"/>
      <c r="DF18" s="2"/>
      <c r="DG18" s="7">
        <f>CZ18+DA18</f>
        <v>0</v>
      </c>
      <c r="DH18" s="17">
        <f>DB18/2</f>
        <v>0</v>
      </c>
      <c r="DI18" s="6">
        <f>(DC18*3)+(DD18*5)+(DE18*5)+(DF18*20)</f>
        <v>0</v>
      </c>
      <c r="DJ18" s="18">
        <f>DG18+DH18+DI18</f>
        <v>0</v>
      </c>
    </row>
  </sheetData>
  <sheetProtection selectLockedCells="1" sort="0" autoFilter="0"/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conditionalFormatting sqref="L3:L15 B3:G15 B17:G17 L17">
    <cfRule type="expression" priority="3" dxfId="0" stopIfTrue="1">
      <formula>$C3&gt;1</formula>
    </cfRule>
  </conditionalFormatting>
  <conditionalFormatting sqref="L18 B18:G18">
    <cfRule type="expression" priority="2" dxfId="0" stopIfTrue="1">
      <formula>$C18&gt;1</formula>
    </cfRule>
  </conditionalFormatting>
  <conditionalFormatting sqref="B16:G16 L16">
    <cfRule type="expression" priority="1" dxfId="0" stopIfTrue="1">
      <formula>$C16&gt;1</formula>
    </cfRule>
  </conditionalFormatting>
  <printOptions gridLines="1" horizontalCentered="1"/>
  <pageMargins left="0" right="0" top="0.31496062992125984" bottom="0.2362204724409449" header="0.2362204724409449" footer="0"/>
  <pageSetup blackAndWhite="1" fitToHeight="1" fitToWidth="1" horizontalDpi="600" verticalDpi="600" orientation="landscape" pageOrder="overThenDown" scale="52" r:id="rId3"/>
  <headerFooter alignWithMargins="0">
    <oddHeader>&amp;CPage &amp;P&amp;R&amp;F</oddHeader>
  </headerFooter>
  <colBreaks count="4" manualBreakCount="4">
    <brk id="16" max="17" man="1"/>
    <brk id="32" max="17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9" t="s">
        <v>31</v>
      </c>
      <c r="B1" s="12">
        <v>0</v>
      </c>
      <c r="C1" s="10" t="s">
        <v>42</v>
      </c>
    </row>
    <row r="2" spans="1:3" ht="12.75">
      <c r="A2" s="9" t="s">
        <v>32</v>
      </c>
      <c r="B2" s="12">
        <v>1</v>
      </c>
      <c r="C2" s="11" t="s">
        <v>44</v>
      </c>
    </row>
    <row r="3" spans="1:3" ht="12.75">
      <c r="A3" s="9" t="s">
        <v>33</v>
      </c>
      <c r="B3" s="12">
        <v>2</v>
      </c>
      <c r="C3" s="11" t="s">
        <v>45</v>
      </c>
    </row>
    <row r="4" spans="1:3" ht="12.75">
      <c r="A4" s="9" t="s">
        <v>17</v>
      </c>
      <c r="B4" s="12">
        <v>3</v>
      </c>
      <c r="C4" s="11" t="s">
        <v>40</v>
      </c>
    </row>
    <row r="5" spans="1:3" ht="12.75">
      <c r="A5" s="9" t="s">
        <v>34</v>
      </c>
      <c r="B5" s="12">
        <v>4</v>
      </c>
      <c r="C5" s="11" t="s">
        <v>41</v>
      </c>
    </row>
    <row r="6" spans="1:2" ht="12.75">
      <c r="A6" s="9"/>
      <c r="B6" s="12"/>
    </row>
    <row r="7" spans="1:3" ht="12.75">
      <c r="A7" s="9" t="s">
        <v>35</v>
      </c>
      <c r="B7" s="12">
        <v>0</v>
      </c>
      <c r="C7" s="11" t="s">
        <v>43</v>
      </c>
    </row>
    <row r="8" spans="1:3" ht="12.75">
      <c r="A8" s="9" t="s">
        <v>36</v>
      </c>
      <c r="B8" s="12">
        <v>1</v>
      </c>
      <c r="C8" s="11"/>
    </row>
    <row r="9" spans="1:2" ht="12.75">
      <c r="A9" s="9" t="s">
        <v>37</v>
      </c>
      <c r="B9" s="12">
        <v>2</v>
      </c>
    </row>
    <row r="10" spans="1:3" ht="12.75">
      <c r="A10" s="9" t="s">
        <v>38</v>
      </c>
      <c r="B10" s="12">
        <v>3</v>
      </c>
      <c r="C10" s="11"/>
    </row>
    <row r="11" spans="1:3" ht="12.75">
      <c r="A11" s="9" t="s">
        <v>39</v>
      </c>
      <c r="B11" s="12">
        <v>4</v>
      </c>
      <c r="C11" s="11"/>
    </row>
    <row r="13" spans="1:3" ht="12.75">
      <c r="A13" s="13">
        <v>0</v>
      </c>
      <c r="B13" s="9" t="s">
        <v>35</v>
      </c>
      <c r="C13" s="11" t="s">
        <v>65</v>
      </c>
    </row>
    <row r="14" spans="1:3" ht="12.75">
      <c r="A14" s="13">
        <v>1</v>
      </c>
      <c r="B14" s="9" t="s">
        <v>36</v>
      </c>
      <c r="C14" s="11"/>
    </row>
    <row r="15" spans="1:3" ht="12.75">
      <c r="A15" s="13">
        <v>2</v>
      </c>
      <c r="B15" s="9" t="s">
        <v>37</v>
      </c>
      <c r="C15" s="11"/>
    </row>
    <row r="16" spans="1:3" ht="12.75">
      <c r="A16" s="13">
        <v>3</v>
      </c>
      <c r="B16" s="9" t="s">
        <v>38</v>
      </c>
      <c r="C16" s="11"/>
    </row>
    <row r="17" spans="1:3" ht="12.75">
      <c r="A17" s="13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4" customFormat="1" ht="12.75">
      <c r="A1" s="45" t="s">
        <v>18</v>
      </c>
    </row>
    <row r="2" s="24" customFormat="1" ht="12.75">
      <c r="A2" s="25"/>
    </row>
    <row r="3" s="24" customFormat="1" ht="12.75">
      <c r="A3" s="25"/>
    </row>
    <row r="4" s="24" customFormat="1" ht="12.75">
      <c r="A4" s="45" t="s">
        <v>75</v>
      </c>
    </row>
    <row r="5" s="24" customFormat="1" ht="12.75">
      <c r="A5" s="25" t="s">
        <v>76</v>
      </c>
    </row>
    <row r="6" s="24" customFormat="1" ht="12.75" customHeight="1">
      <c r="A6" s="25"/>
    </row>
    <row r="7" ht="12.75">
      <c r="A7" s="25" t="s">
        <v>77</v>
      </c>
    </row>
    <row r="8" ht="12.75">
      <c r="A8" s="25" t="s">
        <v>78</v>
      </c>
    </row>
    <row r="9" ht="12.75">
      <c r="A9" s="25" t="s">
        <v>79</v>
      </c>
    </row>
    <row r="10" ht="12.75">
      <c r="A10" s="25" t="s">
        <v>80</v>
      </c>
    </row>
    <row r="11" ht="12.75">
      <c r="A11" s="25" t="s">
        <v>81</v>
      </c>
    </row>
    <row r="12" ht="12.75">
      <c r="A12" s="25" t="s">
        <v>82</v>
      </c>
    </row>
    <row r="13" ht="12.75">
      <c r="A13" s="25" t="s">
        <v>0</v>
      </c>
    </row>
    <row r="14" ht="12.75">
      <c r="A14" s="25" t="s">
        <v>1</v>
      </c>
    </row>
    <row r="15" ht="12.75">
      <c r="A15" s="25"/>
    </row>
    <row r="16" ht="27" customHeight="1">
      <c r="A16" s="25" t="s">
        <v>6</v>
      </c>
    </row>
    <row r="17" ht="12.75">
      <c r="A17" s="25"/>
    </row>
    <row r="18" ht="12.75">
      <c r="A18" s="25"/>
    </row>
    <row r="19" ht="25.5">
      <c r="A19" s="46" t="s">
        <v>15</v>
      </c>
    </row>
    <row r="20" ht="12.75">
      <c r="A20" s="46"/>
    </row>
    <row r="21" ht="12.75">
      <c r="A21" s="24"/>
    </row>
    <row r="22" ht="12.75">
      <c r="A22" s="47" t="s">
        <v>7</v>
      </c>
    </row>
    <row r="23" ht="12.75">
      <c r="A23" s="25" t="s">
        <v>77</v>
      </c>
    </row>
    <row r="24" ht="12.75">
      <c r="A24" s="24" t="s">
        <v>8</v>
      </c>
    </row>
    <row r="25" ht="12.75">
      <c r="A25" s="24" t="s">
        <v>14</v>
      </c>
    </row>
    <row r="26" ht="12.75">
      <c r="A26" s="24" t="s">
        <v>9</v>
      </c>
    </row>
    <row r="27" ht="12.75">
      <c r="A27" s="24" t="s">
        <v>10</v>
      </c>
    </row>
    <row r="28" ht="12.75">
      <c r="A28" s="24" t="s">
        <v>11</v>
      </c>
    </row>
    <row r="29" ht="12.75">
      <c r="A29" s="24" t="s">
        <v>16</v>
      </c>
    </row>
    <row r="30" ht="12.75">
      <c r="A30" s="24" t="s">
        <v>12</v>
      </c>
    </row>
    <row r="31" ht="12.75">
      <c r="A31" s="24" t="s">
        <v>13</v>
      </c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 Duynhoven</cp:lastModifiedBy>
  <cp:lastPrinted>2023-06-27T03:23:46Z</cp:lastPrinted>
  <dcterms:created xsi:type="dcterms:W3CDTF">2001-08-02T04:21:03Z</dcterms:created>
  <dcterms:modified xsi:type="dcterms:W3CDTF">2023-06-27T03:23:51Z</dcterms:modified>
  <cp:category/>
  <cp:version/>
  <cp:contentType/>
  <cp:contentStatus/>
  <cp:revision>1</cp:revision>
</cp:coreProperties>
</file>